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mpu\ROBERT GUZ\Zakupy\Energia\na 2025\dokumenty przygotowane dla KPZ\Wariant  II - umowa na 3 lata WID\"/>
    </mc:Choice>
  </mc:AlternateContent>
  <xr:revisionPtr revIDLastSave="0" documentId="8_{B0317B0E-A5E1-407C-9C67-A71F7C58DBB6}" xr6:coauthVersionLast="47" xr6:coauthVersionMax="47" xr10:uidLastSave="{00000000-0000-0000-0000-000000000000}"/>
  <bookViews>
    <workbookView xWindow="-120" yWindow="-120" windowWidth="29040" windowHeight="17640" tabRatio="503" xr2:uid="{B2576BE6-3D5B-413D-ABFB-C2A4A281158E}"/>
  </bookViews>
  <sheets>
    <sheet name="Rok 2025" sheetId="1" r:id="rId1"/>
    <sheet name="Rok 2026" sheetId="4" r:id="rId2"/>
    <sheet name="Rok 2027" sheetId="5" r:id="rId3"/>
  </sheets>
  <calcPr calcId="191029"/>
</workbook>
</file>

<file path=xl/calcChain.xml><?xml version="1.0" encoding="utf-8"?>
<calcChain xmlns="http://schemas.openxmlformats.org/spreadsheetml/2006/main">
  <c r="E14" i="5" l="1"/>
  <c r="E14" i="4"/>
  <c r="E14" i="1"/>
  <c r="L43" i="5"/>
  <c r="L40" i="5"/>
  <c r="L42" i="5" s="1"/>
  <c r="L37" i="5"/>
  <c r="L39" i="5" s="1"/>
  <c r="L34" i="5"/>
  <c r="L31" i="5"/>
  <c r="L28" i="5"/>
  <c r="L25" i="5"/>
  <c r="L22" i="5"/>
  <c r="L19" i="5"/>
  <c r="L21" i="5" s="1"/>
  <c r="M21" i="5" s="1"/>
  <c r="O21" i="5" s="1"/>
  <c r="L15" i="5"/>
  <c r="L12" i="5"/>
  <c r="L14" i="5" s="1"/>
  <c r="L9" i="5"/>
  <c r="L11" i="5"/>
  <c r="L43" i="4"/>
  <c r="L40" i="4"/>
  <c r="L37" i="4"/>
  <c r="L34" i="4"/>
  <c r="L31" i="4"/>
  <c r="L28" i="4"/>
  <c r="L25" i="4"/>
  <c r="L22" i="4"/>
  <c r="L19" i="4"/>
  <c r="L15" i="4"/>
  <c r="L12" i="4"/>
  <c r="L9" i="4"/>
  <c r="L43" i="1"/>
  <c r="L40" i="1"/>
  <c r="L37" i="1"/>
  <c r="L34" i="1"/>
  <c r="L31" i="1"/>
  <c r="L28" i="1"/>
  <c r="L25" i="1"/>
  <c r="L22" i="1"/>
  <c r="L19" i="1"/>
  <c r="L15" i="1"/>
  <c r="L12" i="1"/>
  <c r="L9" i="1"/>
  <c r="G9" i="5"/>
  <c r="J9" i="5" s="1"/>
  <c r="J11" i="5" s="1"/>
  <c r="E11" i="5"/>
  <c r="G11" i="5"/>
  <c r="E12" i="5"/>
  <c r="G12" i="5"/>
  <c r="J12" i="5"/>
  <c r="J14" i="5" s="1"/>
  <c r="G14" i="5"/>
  <c r="G15" i="5"/>
  <c r="J15" i="5" s="1"/>
  <c r="L18" i="5"/>
  <c r="G16" i="5"/>
  <c r="J16" i="5"/>
  <c r="G17" i="5"/>
  <c r="J17" i="5"/>
  <c r="E18" i="5"/>
  <c r="G18" i="5"/>
  <c r="G19" i="5"/>
  <c r="J19" i="5"/>
  <c r="E21" i="5"/>
  <c r="G21" i="5"/>
  <c r="J21" i="5"/>
  <c r="G22" i="5"/>
  <c r="J22" i="5" s="1"/>
  <c r="L24" i="5"/>
  <c r="E24" i="5"/>
  <c r="G24" i="5"/>
  <c r="G25" i="5"/>
  <c r="J25" i="5"/>
  <c r="L27" i="5"/>
  <c r="G26" i="5"/>
  <c r="E27" i="5"/>
  <c r="G28" i="5"/>
  <c r="J28" i="5" s="1"/>
  <c r="J30" i="5" s="1"/>
  <c r="L30" i="5"/>
  <c r="G29" i="5"/>
  <c r="J29" i="5"/>
  <c r="E30" i="5"/>
  <c r="G31" i="5"/>
  <c r="J31" i="5"/>
  <c r="E33" i="5"/>
  <c r="G33" i="5"/>
  <c r="J33" i="5"/>
  <c r="L33" i="5"/>
  <c r="M33" i="5" s="1"/>
  <c r="O33" i="5" s="1"/>
  <c r="G34" i="5"/>
  <c r="J34" i="5"/>
  <c r="L36" i="5"/>
  <c r="G35" i="5"/>
  <c r="G36" i="5" s="1"/>
  <c r="J35" i="5"/>
  <c r="J36" i="5" s="1"/>
  <c r="E36" i="5"/>
  <c r="G37" i="5"/>
  <c r="J37" i="5"/>
  <c r="E39" i="5"/>
  <c r="G39" i="5"/>
  <c r="J39" i="5"/>
  <c r="G40" i="5"/>
  <c r="J40" i="5" s="1"/>
  <c r="J42" i="5" s="1"/>
  <c r="G41" i="5"/>
  <c r="J41" i="5"/>
  <c r="E42" i="5"/>
  <c r="G42" i="5"/>
  <c r="G43" i="5"/>
  <c r="J43" i="5"/>
  <c r="L45" i="5"/>
  <c r="G44" i="5"/>
  <c r="J44" i="5" s="1"/>
  <c r="J45" i="5" s="1"/>
  <c r="E45" i="5"/>
  <c r="C46" i="5"/>
  <c r="N46" i="5"/>
  <c r="M39" i="5" l="1"/>
  <c r="O39" i="5" s="1"/>
  <c r="M36" i="5"/>
  <c r="O36" i="5" s="1"/>
  <c r="M45" i="5"/>
  <c r="O45" i="5" s="1"/>
  <c r="M14" i="5"/>
  <c r="O14" i="5" s="1"/>
  <c r="E46" i="5"/>
  <c r="G30" i="5"/>
  <c r="G27" i="5"/>
  <c r="J18" i="5"/>
  <c r="M18" i="5" s="1"/>
  <c r="O18" i="5" s="1"/>
  <c r="M42" i="5"/>
  <c r="O42" i="5" s="1"/>
  <c r="M24" i="5"/>
  <c r="O24" i="5" s="1"/>
  <c r="J24" i="5"/>
  <c r="M30" i="5"/>
  <c r="O30" i="5" s="1"/>
  <c r="M11" i="5"/>
  <c r="G45" i="5"/>
  <c r="G46" i="5" s="1"/>
  <c r="J26" i="5"/>
  <c r="J27" i="5" s="1"/>
  <c r="G9" i="4"/>
  <c r="J9" i="4" s="1"/>
  <c r="J11" i="4" s="1"/>
  <c r="E11" i="4"/>
  <c r="G11" i="4"/>
  <c r="L11" i="4"/>
  <c r="E12" i="4"/>
  <c r="G12" i="4"/>
  <c r="J12" i="4" s="1"/>
  <c r="J14" i="4" s="1"/>
  <c r="M14" i="4" s="1"/>
  <c r="O14" i="4" s="1"/>
  <c r="L14" i="4"/>
  <c r="G15" i="4"/>
  <c r="J15" i="4" s="1"/>
  <c r="G16" i="4"/>
  <c r="J16" i="4" s="1"/>
  <c r="G17" i="4"/>
  <c r="J17" i="4" s="1"/>
  <c r="E18" i="4"/>
  <c r="L18" i="4"/>
  <c r="G19" i="4"/>
  <c r="J19" i="4" s="1"/>
  <c r="E21" i="4"/>
  <c r="G21" i="4"/>
  <c r="L21" i="4"/>
  <c r="G22" i="4"/>
  <c r="J22" i="4" s="1"/>
  <c r="J24" i="4" s="1"/>
  <c r="E24" i="4"/>
  <c r="G24" i="4"/>
  <c r="L24" i="4"/>
  <c r="G25" i="4"/>
  <c r="J25" i="4" s="1"/>
  <c r="L27" i="4"/>
  <c r="G26" i="4"/>
  <c r="J26" i="4"/>
  <c r="E27" i="4"/>
  <c r="G28" i="4"/>
  <c r="J28" i="4" s="1"/>
  <c r="J30" i="4" s="1"/>
  <c r="L30" i="4"/>
  <c r="G29" i="4"/>
  <c r="J29" i="4" s="1"/>
  <c r="E30" i="4"/>
  <c r="G31" i="4"/>
  <c r="J31" i="4" s="1"/>
  <c r="J33" i="4" s="1"/>
  <c r="E33" i="4"/>
  <c r="L33" i="4"/>
  <c r="G34" i="4"/>
  <c r="J34" i="4" s="1"/>
  <c r="L36" i="4"/>
  <c r="G35" i="4"/>
  <c r="J35" i="4" s="1"/>
  <c r="E36" i="4"/>
  <c r="G37" i="4"/>
  <c r="J37" i="4" s="1"/>
  <c r="J39" i="4" s="1"/>
  <c r="L39" i="4"/>
  <c r="E39" i="4"/>
  <c r="G40" i="4"/>
  <c r="J40" i="4" s="1"/>
  <c r="J42" i="4" s="1"/>
  <c r="M42" i="4" s="1"/>
  <c r="O42" i="4" s="1"/>
  <c r="L42" i="4"/>
  <c r="G41" i="4"/>
  <c r="J41" i="4" s="1"/>
  <c r="E42" i="4"/>
  <c r="G43" i="4"/>
  <c r="J43" i="4" s="1"/>
  <c r="G44" i="4"/>
  <c r="J44" i="4"/>
  <c r="E45" i="4"/>
  <c r="L45" i="4"/>
  <c r="C46" i="4"/>
  <c r="E46" i="4"/>
  <c r="N46" i="4"/>
  <c r="M24" i="4" l="1"/>
  <c r="O24" i="4" s="1"/>
  <c r="J36" i="4"/>
  <c r="M36" i="4" s="1"/>
  <c r="O36" i="4" s="1"/>
  <c r="J45" i="4"/>
  <c r="G27" i="4"/>
  <c r="G14" i="4"/>
  <c r="M45" i="4"/>
  <c r="O45" i="4" s="1"/>
  <c r="M30" i="4"/>
  <c r="O30" i="4" s="1"/>
  <c r="M39" i="4"/>
  <c r="O39" i="4" s="1"/>
  <c r="G45" i="4"/>
  <c r="G39" i="4"/>
  <c r="J27" i="4"/>
  <c r="M27" i="4" s="1"/>
  <c r="O27" i="4" s="1"/>
  <c r="M33" i="4"/>
  <c r="O33" i="4" s="1"/>
  <c r="J18" i="4"/>
  <c r="M18" i="4" s="1"/>
  <c r="O18" i="4" s="1"/>
  <c r="G33" i="4"/>
  <c r="M27" i="5"/>
  <c r="O27" i="5" s="1"/>
  <c r="J46" i="5"/>
  <c r="O11" i="5"/>
  <c r="O46" i="5" s="1"/>
  <c r="O47" i="5" s="1"/>
  <c r="J21" i="4"/>
  <c r="M21" i="4"/>
  <c r="O21" i="4" s="1"/>
  <c r="M11" i="4"/>
  <c r="G42" i="4"/>
  <c r="G36" i="4"/>
  <c r="G30" i="4"/>
  <c r="G18" i="4"/>
  <c r="G44" i="1"/>
  <c r="G43" i="1"/>
  <c r="G41" i="1"/>
  <c r="G40" i="1"/>
  <c r="G37" i="1"/>
  <c r="G35" i="1"/>
  <c r="G34" i="1"/>
  <c r="G31" i="1"/>
  <c r="G29" i="1"/>
  <c r="G28" i="1"/>
  <c r="G26" i="1"/>
  <c r="G25" i="1"/>
  <c r="G22" i="1"/>
  <c r="G19" i="1"/>
  <c r="G17" i="1"/>
  <c r="G16" i="1"/>
  <c r="G15" i="1"/>
  <c r="G12" i="1"/>
  <c r="G9" i="1"/>
  <c r="J46" i="4" l="1"/>
  <c r="M46" i="5"/>
  <c r="G46" i="4"/>
  <c r="O11" i="4"/>
  <c r="O46" i="4" s="1"/>
  <c r="O47" i="4" s="1"/>
  <c r="M46" i="4"/>
  <c r="J16" i="1"/>
  <c r="C46" i="1"/>
  <c r="E45" i="1"/>
  <c r="E42" i="1"/>
  <c r="E36" i="1"/>
  <c r="E12" i="1"/>
  <c r="J31" i="1"/>
  <c r="E33" i="1"/>
  <c r="E30" i="1"/>
  <c r="E27" i="1"/>
  <c r="E18" i="1"/>
  <c r="G45" i="1" l="1"/>
  <c r="J44" i="1"/>
  <c r="L45" i="1"/>
  <c r="J43" i="1"/>
  <c r="G42" i="1"/>
  <c r="J41" i="1"/>
  <c r="L42" i="1"/>
  <c r="J40" i="1"/>
  <c r="G39" i="1"/>
  <c r="E39" i="1"/>
  <c r="L39" i="1"/>
  <c r="J37" i="1"/>
  <c r="J39" i="1" s="1"/>
  <c r="G36" i="1"/>
  <c r="J35" i="1"/>
  <c r="L36" i="1"/>
  <c r="J34" i="1"/>
  <c r="G33" i="1"/>
  <c r="L33" i="1"/>
  <c r="J33" i="1"/>
  <c r="G30" i="1"/>
  <c r="J29" i="1"/>
  <c r="L30" i="1"/>
  <c r="J28" i="1"/>
  <c r="G27" i="1"/>
  <c r="J26" i="1"/>
  <c r="L27" i="1"/>
  <c r="J25" i="1"/>
  <c r="G24" i="1"/>
  <c r="E24" i="1"/>
  <c r="L24" i="1"/>
  <c r="J22" i="1"/>
  <c r="G21" i="1"/>
  <c r="E21" i="1"/>
  <c r="L21" i="1"/>
  <c r="J19" i="1"/>
  <c r="J42" i="1" l="1"/>
  <c r="M42" i="1" s="1"/>
  <c r="J45" i="1"/>
  <c r="M45" i="1" s="1"/>
  <c r="M39" i="1"/>
  <c r="M21" i="1"/>
  <c r="M33" i="1"/>
  <c r="J36" i="1"/>
  <c r="M36" i="1" s="1"/>
  <c r="J30" i="1"/>
  <c r="M30" i="1" s="1"/>
  <c r="M24" i="1"/>
  <c r="J27" i="1"/>
  <c r="M27" i="1" s="1"/>
  <c r="J21" i="1"/>
  <c r="J24" i="1"/>
  <c r="O45" i="1" l="1"/>
  <c r="O39" i="1"/>
  <c r="O42" i="1"/>
  <c r="O21" i="1"/>
  <c r="O30" i="1"/>
  <c r="O33" i="1"/>
  <c r="O36" i="1"/>
  <c r="O24" i="1"/>
  <c r="O27" i="1"/>
  <c r="G18" i="1" l="1"/>
  <c r="J17" i="1"/>
  <c r="L18" i="1"/>
  <c r="J15" i="1"/>
  <c r="G14" i="1"/>
  <c r="L14" i="1"/>
  <c r="J12" i="1"/>
  <c r="J14" i="1" s="1"/>
  <c r="J9" i="1"/>
  <c r="J11" i="1" s="1"/>
  <c r="L11" i="1"/>
  <c r="E11" i="1"/>
  <c r="E46" i="1" s="1"/>
  <c r="G11" i="1"/>
  <c r="G46" i="1" l="1"/>
  <c r="M14" i="1"/>
  <c r="J18" i="1"/>
  <c r="M18" i="1" s="1"/>
  <c r="M11" i="1"/>
  <c r="O11" i="1" s="1"/>
  <c r="J46" i="1" l="1"/>
  <c r="M46" i="1"/>
  <c r="O14" i="1"/>
  <c r="O18" i="1"/>
  <c r="O46" i="1" l="1"/>
  <c r="O47" i="1" s="1"/>
  <c r="N46" i="1"/>
</calcChain>
</file>

<file path=xl/sharedStrings.xml><?xml version="1.0" encoding="utf-8"?>
<sst xmlns="http://schemas.openxmlformats.org/spreadsheetml/2006/main" count="525" uniqueCount="45">
  <si>
    <t>Lp.</t>
  </si>
  <si>
    <t>Grupa taryfowa</t>
  </si>
  <si>
    <t>liczba PPE</t>
  </si>
  <si>
    <t>Moc umowna (kW)</t>
  </si>
  <si>
    <t>Okres obowiązywania umowy
(m-ce)</t>
  </si>
  <si>
    <t>Wartość jednostkowa</t>
  </si>
  <si>
    <t>Wartość za dostawę energii elektrycznej
(kol.10 + kol.12)</t>
  </si>
  <si>
    <t>Wartość za energię elektryczną
(kol.7xkol.9) (zł)</t>
  </si>
  <si>
    <t>Opłata handlowa (zł/m-c)</t>
  </si>
  <si>
    <t>C22a</t>
  </si>
  <si>
    <t>przyłącze</t>
  </si>
  <si>
    <t>strefa szczytowa</t>
  </si>
  <si>
    <t>x</t>
  </si>
  <si>
    <t>strefa pozaszczytowa</t>
  </si>
  <si>
    <t>łącznie</t>
  </si>
  <si>
    <t>Łącznie:</t>
  </si>
  <si>
    <t>C21</t>
  </si>
  <si>
    <t>jednostrefowa</t>
  </si>
  <si>
    <t>C11</t>
  </si>
  <si>
    <t>C12a</t>
  </si>
  <si>
    <t>C12b</t>
  </si>
  <si>
    <t>dzień</t>
  </si>
  <si>
    <t>noc</t>
  </si>
  <si>
    <t>G11</t>
  </si>
  <si>
    <t>G12w</t>
  </si>
  <si>
    <t>z VAT</t>
  </si>
  <si>
    <r>
      <t xml:space="preserve">Wartość za dostawę energii elektrycznej </t>
    </r>
    <r>
      <rPr>
        <b/>
        <u/>
        <sz val="9"/>
        <color indexed="8"/>
        <rFont val="Calibri"/>
        <family val="2"/>
        <charset val="238"/>
      </rPr>
      <t>(bez podatku VAT)</t>
    </r>
  </si>
  <si>
    <t>Wartość jednostkowa za energię elektryczną z podziałem na strefy czasowe (zł/kWh)</t>
  </si>
  <si>
    <t>C11o</t>
  </si>
  <si>
    <t>B11</t>
  </si>
  <si>
    <t>B21</t>
  </si>
  <si>
    <t>B23</t>
  </si>
  <si>
    <t>Strefa szczyt popołudniowy</t>
  </si>
  <si>
    <t>Pozostała część doby</t>
  </si>
  <si>
    <t>G12</t>
  </si>
  <si>
    <t>Strefa szczyt przedpołudniowy</t>
  </si>
  <si>
    <t>Przewidywana ilość zużycia energii elektrycznej czynnej
 w okresie od dnia 01.01.2025 do 31.12.2025 r.
[kWh]</t>
  </si>
  <si>
    <r>
      <t xml:space="preserve">Wartość za usługę dystrybucji energii elektrycznej </t>
    </r>
    <r>
      <rPr>
        <b/>
        <sz val="9"/>
        <color rgb="FF000000"/>
        <rFont val="Calibri"/>
        <family val="2"/>
        <charset val="238"/>
        <scheme val="minor"/>
      </rPr>
      <t>(</t>
    </r>
    <r>
      <rPr>
        <b/>
        <u/>
        <sz val="9"/>
        <color rgb="FF000000"/>
        <rFont val="Calibri"/>
        <family val="2"/>
        <charset val="238"/>
        <scheme val="minor"/>
      </rPr>
      <t>bez podatku VAT</t>
    </r>
    <r>
      <rPr>
        <b/>
        <sz val="9"/>
        <color rgb="FF000000"/>
        <rFont val="Calibri"/>
        <family val="2"/>
        <charset val="238"/>
        <scheme val="minor"/>
      </rPr>
      <t>)</t>
    </r>
  </si>
  <si>
    <t>Wartość łączna(zł bez podatku VAT)(kol.13+kol.14)</t>
  </si>
  <si>
    <t>Przewidywana ilość zużycia energii elektrycznej czynnej
 w okresie od dnia 01.01.2026 do 31.12.2026 r.
[kWh]</t>
  </si>
  <si>
    <t>Przewidywana ilość zużycia energii elektrycznej czynnej
 w okresie od dnia 01.01.2027 do 31.12.2027 r.
[kWh]</t>
  </si>
  <si>
    <t>Szczegółowy formularz cenowy</t>
  </si>
  <si>
    <t xml:space="preserve">Załącznik nr 1a do SWZ </t>
  </si>
  <si>
    <t>Wartość usługi dystrybucji wyliczona na podstawie cen i stawek opłat obowiązujących na dzień składania oferty, zgodnych z obowiązującą taryfą OSD zatwierdzoną przez Prezesa Urzędu Regulacji Energetyki</t>
  </si>
  <si>
    <t>Wartość za dostawę
(kol.3xkol.8xkol.11)
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</si>
</sst>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-415]General"/>
    <numFmt numFmtId="165" formatCode="[$-415]0%"/>
    <numFmt numFmtId="166" formatCode="#,##0.00\ [$zł-415];[Red]\-#,##0.00\ [$zł-415]"/>
    <numFmt numFmtId="167" formatCode="[$-415]0.00"/>
    <numFmt numFmtId="168" formatCode="[$-415]#,##0"/>
    <numFmt numFmtId="169" formatCode="[$-415]#,##0.00"/>
    <numFmt numFmtId="170" formatCode="#,##0.00\ &quot;zł&quot;"/>
    <numFmt numFmtId="171" formatCode="#,##0\ &quot;zł&quot;"/>
    <numFmt numFmtId="172" formatCode="[$-415]#,##0.0"/>
    <numFmt numFmtId="173" formatCode="[$-415]0.0"/>
    <numFmt numFmtId="174" formatCode="[$-415]0.000"/>
    <numFmt numFmtId="175" formatCode="[$-415]0.0000"/>
    <numFmt numFmtId="176" formatCode="0.0"/>
  </numFmts>
  <fonts count="19" x14ac:knownFonts="1">
    <font>
      <sz val="11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 CE"/>
      <charset val="238"/>
    </font>
    <font>
      <sz val="11"/>
      <color indexed="8"/>
      <name val="Calibri"/>
      <family val="2"/>
      <charset val="238"/>
    </font>
    <font>
      <b/>
      <i/>
      <u/>
      <sz val="11"/>
      <color indexed="8"/>
      <name val="Arial"/>
      <family val="2"/>
      <charset val="238"/>
    </font>
    <font>
      <b/>
      <u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color indexed="8"/>
      <name val="Calibri"/>
      <family val="2"/>
      <charset val="238"/>
      <scheme val="minor"/>
    </font>
    <font>
      <b/>
      <i/>
      <sz val="9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6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u/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7"/>
        <bgColor indexed="2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3" fillId="0" borderId="0" applyBorder="0" applyProtection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165" fontId="3" fillId="0" borderId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97">
    <xf numFmtId="0" fontId="0" fillId="0" borderId="0" xfId="0"/>
    <xf numFmtId="164" fontId="6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justify"/>
    </xf>
    <xf numFmtId="164" fontId="6" fillId="0" borderId="0" xfId="1" applyFont="1" applyBorder="1" applyProtection="1"/>
    <xf numFmtId="164" fontId="6" fillId="0" borderId="1" xfId="4" applyFont="1" applyBorder="1" applyAlignment="1" applyProtection="1">
      <alignment horizontal="center" vertical="center"/>
    </xf>
    <xf numFmtId="164" fontId="6" fillId="0" borderId="1" xfId="4" applyFont="1" applyBorder="1" applyAlignment="1" applyProtection="1">
      <alignment vertical="center"/>
    </xf>
    <xf numFmtId="164" fontId="6" fillId="0" borderId="2" xfId="4" applyFont="1" applyBorder="1" applyAlignment="1" applyProtection="1">
      <alignment horizontal="center" vertical="center" textRotation="90" wrapText="1"/>
    </xf>
    <xf numFmtId="164" fontId="6" fillId="0" borderId="3" xfId="4" applyFont="1" applyBorder="1" applyAlignment="1" applyProtection="1">
      <alignment horizontal="center" vertical="center" textRotation="90" wrapText="1"/>
    </xf>
    <xf numFmtId="164" fontId="8" fillId="0" borderId="2" xfId="4" applyFont="1" applyBorder="1" applyAlignment="1" applyProtection="1">
      <alignment horizontal="center" vertical="center"/>
    </xf>
    <xf numFmtId="164" fontId="8" fillId="0" borderId="2" xfId="4" applyFont="1" applyBorder="1" applyAlignment="1" applyProtection="1">
      <alignment horizontal="center" vertical="center" wrapText="1"/>
    </xf>
    <xf numFmtId="164" fontId="8" fillId="0" borderId="3" xfId="4" applyFont="1" applyBorder="1" applyAlignment="1" applyProtection="1">
      <alignment horizontal="center" vertical="center" wrapText="1"/>
    </xf>
    <xf numFmtId="164" fontId="9" fillId="2" borderId="2" xfId="4" applyFont="1" applyFill="1" applyBorder="1" applyAlignment="1" applyProtection="1">
      <alignment horizontal="center" vertical="center"/>
    </xf>
    <xf numFmtId="167" fontId="7" fillId="0" borderId="4" xfId="4" applyNumberFormat="1" applyFont="1" applyBorder="1" applyAlignment="1" applyProtection="1">
      <alignment horizontal="center" vertical="center" textRotation="90"/>
    </xf>
    <xf numFmtId="168" fontId="6" fillId="0" borderId="4" xfId="4" applyNumberFormat="1" applyFont="1" applyBorder="1" applyAlignment="1" applyProtection="1">
      <alignment horizontal="center" vertical="center"/>
    </xf>
    <xf numFmtId="167" fontId="6" fillId="0" borderId="4" xfId="4" applyNumberFormat="1" applyFont="1" applyBorder="1" applyAlignment="1" applyProtection="1">
      <alignment horizontal="justify" vertical="center" textRotation="90"/>
    </xf>
    <xf numFmtId="169" fontId="6" fillId="2" borderId="4" xfId="4" applyNumberFormat="1" applyFont="1" applyFill="1" applyBorder="1" applyAlignment="1" applyProtection="1">
      <alignment horizontal="right" vertical="center"/>
    </xf>
    <xf numFmtId="169" fontId="6" fillId="3" borderId="4" xfId="4" applyNumberFormat="1" applyFont="1" applyFill="1" applyBorder="1" applyAlignment="1" applyProtection="1">
      <alignment horizontal="right" vertical="center" wrapText="1"/>
    </xf>
    <xf numFmtId="4" fontId="6" fillId="0" borderId="0" xfId="1" applyNumberFormat="1" applyFont="1" applyBorder="1" applyAlignment="1" applyProtection="1">
      <alignment horizontal="justify"/>
    </xf>
    <xf numFmtId="169" fontId="6" fillId="3" borderId="2" xfId="4" applyNumberFormat="1" applyFont="1" applyFill="1" applyBorder="1" applyAlignment="1" applyProtection="1">
      <alignment horizontal="right" vertical="center" wrapText="1"/>
    </xf>
    <xf numFmtId="171" fontId="6" fillId="0" borderId="0" xfId="1" applyNumberFormat="1" applyFont="1" applyBorder="1" applyAlignment="1" applyProtection="1">
      <alignment horizontal="center"/>
    </xf>
    <xf numFmtId="167" fontId="10" fillId="0" borderId="4" xfId="4" applyNumberFormat="1" applyFont="1" applyBorder="1" applyAlignment="1" applyProtection="1">
      <alignment horizontal="center" vertical="center" textRotation="90" wrapText="1"/>
    </xf>
    <xf numFmtId="167" fontId="11" fillId="0" borderId="4" xfId="4" applyNumberFormat="1" applyFont="1" applyBorder="1" applyAlignment="1" applyProtection="1">
      <alignment horizontal="center" vertical="center" textRotation="90" wrapText="1"/>
    </xf>
    <xf numFmtId="17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7" fontId="7" fillId="0" borderId="2" xfId="4" applyNumberFormat="1" applyFont="1" applyBorder="1" applyAlignment="1" applyProtection="1">
      <alignment horizontal="center" vertical="center" textRotation="90"/>
    </xf>
    <xf numFmtId="164" fontId="10" fillId="0" borderId="4" xfId="4" applyFont="1" applyBorder="1" applyAlignment="1" applyProtection="1">
      <alignment horizontal="center" vertical="center" textRotation="90" wrapText="1"/>
    </xf>
    <xf numFmtId="164" fontId="11" fillId="0" borderId="4" xfId="4" applyFont="1" applyBorder="1" applyAlignment="1" applyProtection="1">
      <alignment horizontal="center" vertical="center" textRotation="90" wrapText="1"/>
    </xf>
    <xf numFmtId="173" fontId="6" fillId="0" borderId="4" xfId="4" applyNumberFormat="1" applyFont="1" applyBorder="1" applyAlignment="1" applyProtection="1">
      <alignment horizontal="right" vertical="center"/>
    </xf>
    <xf numFmtId="176" fontId="6" fillId="0" borderId="4" xfId="4" applyNumberFormat="1" applyFont="1" applyBorder="1" applyAlignment="1" applyProtection="1">
      <alignment horizontal="right" vertical="center"/>
    </xf>
    <xf numFmtId="172" fontId="7" fillId="0" borderId="4" xfId="4" applyNumberFormat="1" applyFont="1" applyBorder="1" applyAlignment="1" applyProtection="1">
      <alignment horizontal="right" vertical="center"/>
    </xf>
    <xf numFmtId="168" fontId="7" fillId="0" borderId="4" xfId="4" applyNumberFormat="1" applyFont="1" applyBorder="1" applyAlignment="1" applyProtection="1">
      <alignment horizontal="right" vertical="center"/>
    </xf>
    <xf numFmtId="167" fontId="6" fillId="0" borderId="4" xfId="4" applyNumberFormat="1" applyFont="1" applyBorder="1" applyAlignment="1" applyProtection="1">
      <alignment horizontal="right" vertical="center"/>
    </xf>
    <xf numFmtId="172" fontId="7" fillId="0" borderId="7" xfId="4" applyNumberFormat="1" applyFont="1" applyBorder="1" applyAlignment="1" applyProtection="1">
      <alignment horizontal="right" vertical="center"/>
    </xf>
    <xf numFmtId="169" fontId="6" fillId="0" borderId="4" xfId="4" applyNumberFormat="1" applyFont="1" applyBorder="1" applyAlignment="1" applyProtection="1">
      <alignment horizontal="right" vertical="center" wrapText="1"/>
    </xf>
    <xf numFmtId="169" fontId="7" fillId="0" borderId="4" xfId="4" applyNumberFormat="1" applyFont="1" applyBorder="1" applyAlignment="1" applyProtection="1">
      <alignment horizontal="right" vertical="center" wrapText="1"/>
    </xf>
    <xf numFmtId="169" fontId="6" fillId="0" borderId="4" xfId="4" applyNumberFormat="1" applyFont="1" applyBorder="1" applyAlignment="1" applyProtection="1">
      <alignment horizontal="right" vertical="center"/>
    </xf>
    <xf numFmtId="164" fontId="6" fillId="0" borderId="0" xfId="1" applyFont="1" applyBorder="1" applyAlignment="1" applyProtection="1">
      <alignment horizontal="right"/>
    </xf>
    <xf numFmtId="164" fontId="6" fillId="0" borderId="8" xfId="1" applyFont="1" applyBorder="1" applyAlignment="1" applyProtection="1">
      <alignment horizontal="right" vertical="center"/>
    </xf>
    <xf numFmtId="164" fontId="6" fillId="0" borderId="9" xfId="1" applyFont="1" applyBorder="1" applyAlignment="1" applyProtection="1">
      <alignment horizontal="right" vertical="center"/>
    </xf>
    <xf numFmtId="164" fontId="6" fillId="0" borderId="4" xfId="1" applyFont="1" applyBorder="1" applyAlignment="1" applyProtection="1">
      <alignment horizontal="right" vertical="center"/>
    </xf>
    <xf numFmtId="169" fontId="6" fillId="0" borderId="4" xfId="1" applyNumberFormat="1" applyFont="1" applyBorder="1" applyAlignment="1" applyProtection="1">
      <alignment horizontal="right" vertical="center"/>
    </xf>
    <xf numFmtId="164" fontId="6" fillId="0" borderId="0" xfId="1" applyFont="1" applyBorder="1" applyAlignment="1" applyProtection="1">
      <alignment horizontal="right" vertical="center"/>
    </xf>
    <xf numFmtId="164" fontId="6" fillId="0" borderId="5" xfId="1" applyFont="1" applyBorder="1" applyAlignment="1" applyProtection="1">
      <alignment horizontal="right" vertical="center"/>
    </xf>
    <xf numFmtId="174" fontId="6" fillId="0" borderId="4" xfId="4" applyNumberFormat="1" applyFont="1" applyBorder="1" applyAlignment="1" applyProtection="1">
      <alignment horizontal="right" vertical="center"/>
    </xf>
    <xf numFmtId="175" fontId="6" fillId="0" borderId="4" xfId="4" applyNumberFormat="1" applyFont="1" applyBorder="1" applyAlignment="1" applyProtection="1">
      <alignment horizontal="right" vertical="center"/>
    </xf>
    <xf numFmtId="169" fontId="6" fillId="0" borderId="13" xfId="4" applyNumberFormat="1" applyFont="1" applyBorder="1" applyAlignment="1" applyProtection="1">
      <alignment horizontal="right" vertical="center"/>
    </xf>
    <xf numFmtId="169" fontId="14" fillId="0" borderId="4" xfId="1" applyNumberFormat="1" applyFont="1" applyBorder="1" applyAlignment="1" applyProtection="1">
      <alignment horizontal="right" vertical="center"/>
    </xf>
    <xf numFmtId="170" fontId="14" fillId="0" borderId="6" xfId="1" applyNumberFormat="1" applyFont="1" applyBorder="1" applyAlignment="1" applyProtection="1">
      <alignment horizontal="right" vertical="center"/>
    </xf>
    <xf numFmtId="164" fontId="6" fillId="0" borderId="7" xfId="4" applyFont="1" applyBorder="1" applyAlignment="1" applyProtection="1">
      <alignment vertical="center"/>
    </xf>
    <xf numFmtId="164" fontId="18" fillId="0" borderId="0" xfId="1" applyFont="1" applyBorder="1" applyAlignment="1" applyProtection="1">
      <alignment horizontal="justify"/>
    </xf>
    <xf numFmtId="164" fontId="8" fillId="0" borderId="0" xfId="1" applyFont="1" applyBorder="1" applyAlignment="1" applyProtection="1">
      <alignment horizontal="justify"/>
    </xf>
    <xf numFmtId="164" fontId="13" fillId="0" borderId="0" xfId="1" applyFont="1" applyBorder="1" applyAlignment="1" applyProtection="1">
      <alignment horizontal="center" vertical="center" wrapText="1"/>
    </xf>
    <xf numFmtId="164" fontId="6" fillId="0" borderId="4" xfId="4" applyFont="1" applyBorder="1" applyAlignment="1" applyProtection="1">
      <alignment horizontal="center" vertical="center"/>
    </xf>
    <xf numFmtId="164" fontId="6" fillId="0" borderId="4" xfId="4" applyFont="1" applyBorder="1" applyAlignment="1" applyProtection="1">
      <alignment horizontal="center" vertical="center" textRotation="90" wrapText="1"/>
    </xf>
    <xf numFmtId="164" fontId="6" fillId="0" borderId="4" xfId="4" applyFont="1" applyBorder="1" applyAlignment="1" applyProtection="1">
      <alignment horizontal="center" vertical="center" wrapText="1"/>
    </xf>
    <xf numFmtId="169" fontId="6" fillId="0" borderId="4" xfId="4" applyNumberFormat="1" applyFont="1" applyBorder="1" applyAlignment="1" applyProtection="1">
      <alignment horizontal="right" vertical="center" wrapText="1"/>
    </xf>
    <xf numFmtId="164" fontId="6" fillId="0" borderId="4" xfId="1" applyFont="1" applyBorder="1" applyAlignment="1" applyProtection="1">
      <alignment horizontal="right" vertical="center"/>
    </xf>
    <xf numFmtId="167" fontId="6" fillId="0" borderId="4" xfId="4" applyNumberFormat="1" applyFont="1" applyBorder="1" applyAlignment="1" applyProtection="1">
      <alignment horizontal="right" vertical="center"/>
    </xf>
    <xf numFmtId="169" fontId="6" fillId="0" borderId="4" xfId="4" applyNumberFormat="1" applyFont="1" applyBorder="1" applyAlignment="1" applyProtection="1">
      <alignment horizontal="right" vertical="center"/>
    </xf>
    <xf numFmtId="169" fontId="6" fillId="0" borderId="12" xfId="4" applyNumberFormat="1" applyFont="1" applyBorder="1" applyAlignment="1" applyProtection="1">
      <alignment horizontal="right" vertical="center"/>
    </xf>
    <xf numFmtId="174" fontId="6" fillId="0" borderId="2" xfId="4" applyNumberFormat="1" applyFont="1" applyBorder="1" applyAlignment="1" applyProtection="1">
      <alignment horizontal="right" vertical="center"/>
    </xf>
    <xf numFmtId="174" fontId="6" fillId="0" borderId="10" xfId="4" applyNumberFormat="1" applyFont="1" applyBorder="1" applyAlignment="1" applyProtection="1">
      <alignment horizontal="right" vertical="center"/>
    </xf>
    <xf numFmtId="169" fontId="6" fillId="0" borderId="10" xfId="4" applyNumberFormat="1" applyFont="1" applyBorder="1" applyAlignment="1" applyProtection="1">
      <alignment horizontal="right" vertical="center"/>
    </xf>
    <xf numFmtId="167" fontId="14" fillId="0" borderId="4" xfId="4" applyNumberFormat="1" applyFont="1" applyBorder="1" applyAlignment="1" applyProtection="1">
      <alignment horizontal="center" vertical="center"/>
    </xf>
    <xf numFmtId="167" fontId="6" fillId="0" borderId="4" xfId="4" applyNumberFormat="1" applyFont="1" applyBorder="1" applyAlignment="1" applyProtection="1">
      <alignment horizontal="justify" vertical="center" textRotation="90"/>
    </xf>
    <xf numFmtId="173" fontId="6" fillId="0" borderId="4" xfId="4" applyNumberFormat="1" applyFont="1" applyBorder="1" applyAlignment="1" applyProtection="1">
      <alignment horizontal="right" vertical="center"/>
    </xf>
    <xf numFmtId="164" fontId="10" fillId="0" borderId="4" xfId="4" applyFont="1" applyBorder="1" applyAlignment="1" applyProtection="1">
      <alignment horizontal="center" vertical="center" textRotation="90" wrapText="1"/>
    </xf>
    <xf numFmtId="168" fontId="6" fillId="0" borderId="4" xfId="4" applyNumberFormat="1" applyFont="1" applyBorder="1" applyAlignment="1" applyProtection="1">
      <alignment horizontal="center" vertical="center" wrapText="1"/>
    </xf>
    <xf numFmtId="174" fontId="6" fillId="0" borderId="4" xfId="4" applyNumberFormat="1" applyFont="1" applyBorder="1" applyAlignment="1" applyProtection="1">
      <alignment horizontal="right" vertical="center"/>
    </xf>
    <xf numFmtId="167" fontId="15" fillId="0" borderId="4" xfId="4" applyNumberFormat="1" applyFont="1" applyBorder="1" applyAlignment="1" applyProtection="1">
      <alignment horizontal="center" vertical="center"/>
    </xf>
    <xf numFmtId="164" fontId="7" fillId="0" borderId="4" xfId="4" applyFont="1" applyBorder="1" applyAlignment="1" applyProtection="1">
      <alignment horizontal="center" vertical="center"/>
    </xf>
    <xf numFmtId="164" fontId="7" fillId="0" borderId="2" xfId="4" applyFont="1" applyBorder="1" applyAlignment="1" applyProtection="1">
      <alignment horizontal="center" vertical="center"/>
    </xf>
    <xf numFmtId="176" fontId="6" fillId="0" borderId="4" xfId="4" applyNumberFormat="1" applyFont="1" applyBorder="1" applyAlignment="1" applyProtection="1">
      <alignment horizontal="right" vertical="center"/>
    </xf>
    <xf numFmtId="164" fontId="6" fillId="0" borderId="2" xfId="4" applyFont="1" applyBorder="1" applyAlignment="1" applyProtection="1">
      <alignment horizontal="center" vertical="center"/>
    </xf>
    <xf numFmtId="164" fontId="6" fillId="0" borderId="11" xfId="4" applyFont="1" applyBorder="1" applyAlignment="1" applyProtection="1">
      <alignment horizontal="center" vertical="center"/>
    </xf>
    <xf numFmtId="164" fontId="6" fillId="0" borderId="10" xfId="4" applyFont="1" applyBorder="1" applyAlignment="1" applyProtection="1">
      <alignment horizontal="center" vertical="center"/>
    </xf>
    <xf numFmtId="167" fontId="15" fillId="0" borderId="2" xfId="4" applyNumberFormat="1" applyFont="1" applyBorder="1" applyAlignment="1" applyProtection="1">
      <alignment horizontal="center" vertical="center"/>
    </xf>
    <xf numFmtId="167" fontId="15" fillId="0" borderId="11" xfId="4" applyNumberFormat="1" applyFont="1" applyBorder="1" applyAlignment="1" applyProtection="1">
      <alignment horizontal="center" vertical="center"/>
    </xf>
    <xf numFmtId="167" fontId="15" fillId="0" borderId="10" xfId="4" applyNumberFormat="1" applyFont="1" applyBorder="1" applyAlignment="1" applyProtection="1">
      <alignment horizontal="center" vertical="center"/>
    </xf>
    <xf numFmtId="164" fontId="7" fillId="0" borderId="11" xfId="4" applyFont="1" applyBorder="1" applyAlignment="1" applyProtection="1">
      <alignment horizontal="center" vertical="center"/>
    </xf>
    <xf numFmtId="164" fontId="7" fillId="0" borderId="10" xfId="4" applyFont="1" applyBorder="1" applyAlignment="1" applyProtection="1">
      <alignment horizontal="center" vertical="center"/>
    </xf>
    <xf numFmtId="169" fontId="6" fillId="0" borderId="2" xfId="4" applyNumberFormat="1" applyFont="1" applyBorder="1" applyAlignment="1" applyProtection="1">
      <alignment horizontal="right" vertical="center" wrapText="1"/>
    </xf>
    <xf numFmtId="169" fontId="6" fillId="0" borderId="10" xfId="4" applyNumberFormat="1" applyFont="1" applyBorder="1" applyAlignment="1" applyProtection="1">
      <alignment horizontal="right" vertical="center" wrapText="1"/>
    </xf>
    <xf numFmtId="169" fontId="6" fillId="0" borderId="2" xfId="4" applyNumberFormat="1" applyFont="1" applyBorder="1" applyAlignment="1" applyProtection="1">
      <alignment horizontal="right" vertical="center"/>
    </xf>
    <xf numFmtId="167" fontId="6" fillId="0" borderId="2" xfId="4" applyNumberFormat="1" applyFont="1" applyBorder="1" applyAlignment="1" applyProtection="1">
      <alignment horizontal="right" vertical="center"/>
    </xf>
    <xf numFmtId="167" fontId="6" fillId="0" borderId="10" xfId="4" applyNumberFormat="1" applyFont="1" applyBorder="1" applyAlignment="1" applyProtection="1">
      <alignment horizontal="right" vertical="center"/>
    </xf>
    <xf numFmtId="169" fontId="7" fillId="0" borderId="2" xfId="4" applyNumberFormat="1" applyFont="1" applyBorder="1" applyAlignment="1" applyProtection="1">
      <alignment horizontal="right" vertical="center" wrapText="1"/>
    </xf>
    <xf numFmtId="169" fontId="7" fillId="0" borderId="10" xfId="4" applyNumberFormat="1" applyFont="1" applyBorder="1" applyAlignment="1" applyProtection="1">
      <alignment horizontal="right" vertical="center" wrapText="1"/>
    </xf>
    <xf numFmtId="168" fontId="6" fillId="0" borderId="2" xfId="4" applyNumberFormat="1" applyFont="1" applyBorder="1" applyAlignment="1" applyProtection="1">
      <alignment horizontal="center" vertical="center" wrapText="1"/>
    </xf>
    <xf numFmtId="168" fontId="6" fillId="0" borderId="10" xfId="4" applyNumberFormat="1" applyFont="1" applyBorder="1" applyAlignment="1" applyProtection="1">
      <alignment horizontal="center" vertical="center" wrapText="1"/>
    </xf>
    <xf numFmtId="164" fontId="11" fillId="0" borderId="2" xfId="4" applyFont="1" applyBorder="1" applyAlignment="1" applyProtection="1">
      <alignment horizontal="center" vertical="center" textRotation="90" wrapText="1"/>
    </xf>
    <xf numFmtId="164" fontId="11" fillId="0" borderId="10" xfId="4" applyFont="1" applyBorder="1" applyAlignment="1" applyProtection="1">
      <alignment horizontal="center" vertical="center" textRotation="90" wrapText="1"/>
    </xf>
    <xf numFmtId="172" fontId="7" fillId="0" borderId="2" xfId="4" applyNumberFormat="1" applyFont="1" applyBorder="1" applyAlignment="1" applyProtection="1">
      <alignment horizontal="right" vertical="center"/>
    </xf>
    <xf numFmtId="172" fontId="7" fillId="0" borderId="10" xfId="4" applyNumberFormat="1" applyFont="1" applyBorder="1" applyAlignment="1" applyProtection="1">
      <alignment horizontal="right" vertical="center"/>
    </xf>
    <xf numFmtId="167" fontId="7" fillId="0" borderId="2" xfId="4" applyNumberFormat="1" applyFont="1" applyBorder="1" applyAlignment="1" applyProtection="1">
      <alignment horizontal="justify" vertical="center" textRotation="90"/>
    </xf>
    <xf numFmtId="167" fontId="7" fillId="0" borderId="10" xfId="4" applyNumberFormat="1" applyFont="1" applyBorder="1" applyAlignment="1" applyProtection="1">
      <alignment horizontal="justify" vertical="center" textRotation="90"/>
    </xf>
    <xf numFmtId="175" fontId="6" fillId="0" borderId="4" xfId="4" applyNumberFormat="1" applyFont="1" applyBorder="1" applyAlignment="1" applyProtection="1">
      <alignment horizontal="right" vertical="center"/>
    </xf>
  </cellXfs>
  <cellStyles count="8">
    <cellStyle name="Excel Built-in Normal" xfId="1" xr:uid="{5A7510F7-9E95-4DDD-BAF2-B987E1903887}"/>
    <cellStyle name="Heading 3" xfId="2" xr:uid="{4A067875-B189-4C3F-A390-8D81C184B830}"/>
    <cellStyle name="Heading1" xfId="3" xr:uid="{20562466-CF80-4E4C-ACE2-447E37BC8E4A}"/>
    <cellStyle name="Normalny" xfId="0" builtinId="0"/>
    <cellStyle name="Normalny 2" xfId="4" xr:uid="{681E624B-B32C-4ABB-AEF5-87F869B87B65}"/>
    <cellStyle name="Procentowy 2" xfId="5" xr:uid="{0335F1CB-7E5A-422A-BE98-9CF4A5DAA34D}"/>
    <cellStyle name="Result 1" xfId="6" xr:uid="{4C0D70B3-F654-4D3C-9CD8-C62654B8CF47}"/>
    <cellStyle name="Result2" xfId="7" xr:uid="{660E7950-E998-479C-972A-DE85A32E0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A2E9-B19E-4A10-8C68-A59959F1A109}">
  <dimension ref="A1:AF53"/>
  <sheetViews>
    <sheetView tabSelected="1" view="pageBreakPreview" zoomScale="80" zoomScaleNormal="80" zoomScaleSheetLayoutView="80" workbookViewId="0">
      <selection activeCell="E14" sqref="E14"/>
    </sheetView>
  </sheetViews>
  <sheetFormatPr defaultColWidth="8" defaultRowHeight="12" x14ac:dyDescent="0.2"/>
  <cols>
    <col min="1" max="1" width="2.625" style="1" customWidth="1"/>
    <col min="2" max="2" width="6.125" style="1" customWidth="1"/>
    <col min="3" max="3" width="4.5" style="2" customWidth="1"/>
    <col min="4" max="4" width="2.5" style="2" customWidth="1"/>
    <col min="5" max="5" width="8" style="2" customWidth="1"/>
    <col min="6" max="6" width="9.875" style="1" customWidth="1"/>
    <col min="7" max="7" width="11" style="2" customWidth="1"/>
    <col min="8" max="8" width="4.125" style="2" customWidth="1"/>
    <col min="9" max="9" width="7.5" style="2" customWidth="1"/>
    <col min="10" max="10" width="12.375" style="2" customWidth="1"/>
    <col min="11" max="11" width="7.5" style="2" customWidth="1"/>
    <col min="12" max="12" width="8.5" style="2" customWidth="1"/>
    <col min="13" max="13" width="11.5" style="2" customWidth="1"/>
    <col min="14" max="14" width="43.375" style="2" customWidth="1"/>
    <col min="15" max="15" width="20" style="2" customWidth="1"/>
    <col min="16" max="32" width="8" style="2"/>
    <col min="33" max="16384" width="8" style="3"/>
  </cols>
  <sheetData>
    <row r="1" spans="1:15" ht="14.25" customHeight="1" x14ac:dyDescent="0.2">
      <c r="N1" s="49" t="s">
        <v>42</v>
      </c>
    </row>
    <row r="2" spans="1:15" ht="15.75" customHeight="1" x14ac:dyDescent="0.2">
      <c r="A2" s="51" t="s">
        <v>41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24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2">
      <c r="A4" s="4"/>
      <c r="B4" s="4"/>
      <c r="C4" s="5"/>
      <c r="D4" s="5"/>
      <c r="E4" s="5"/>
      <c r="F4" s="4"/>
      <c r="G4" s="5"/>
      <c r="H4" s="5"/>
      <c r="I4" s="5"/>
      <c r="J4" s="5"/>
      <c r="K4" s="5"/>
      <c r="L4" s="5"/>
      <c r="M4" s="5"/>
      <c r="N4" s="5"/>
      <c r="O4" s="5"/>
    </row>
    <row r="5" spans="1:15" s="1" customFormat="1" ht="32.1" customHeight="1" x14ac:dyDescent="0.2">
      <c r="A5" s="52" t="s">
        <v>0</v>
      </c>
      <c r="B5" s="53" t="s">
        <v>1</v>
      </c>
      <c r="C5" s="53" t="s">
        <v>2</v>
      </c>
      <c r="D5" s="53" t="s">
        <v>3</v>
      </c>
      <c r="E5" s="53"/>
      <c r="F5" s="53" t="s">
        <v>36</v>
      </c>
      <c r="G5" s="53"/>
      <c r="H5" s="53" t="s">
        <v>4</v>
      </c>
      <c r="I5" s="54" t="s">
        <v>26</v>
      </c>
      <c r="J5" s="54"/>
      <c r="K5" s="54"/>
      <c r="L5" s="54"/>
      <c r="M5" s="54"/>
      <c r="N5" s="48" t="s">
        <v>37</v>
      </c>
      <c r="O5" s="53" t="s">
        <v>38</v>
      </c>
    </row>
    <row r="6" spans="1:15" s="1" customFormat="1" ht="33.200000000000003" customHeight="1" x14ac:dyDescent="0.2">
      <c r="A6" s="52"/>
      <c r="B6" s="53"/>
      <c r="C6" s="53"/>
      <c r="D6" s="53"/>
      <c r="E6" s="53"/>
      <c r="F6" s="53"/>
      <c r="G6" s="53"/>
      <c r="H6" s="53"/>
      <c r="I6" s="52" t="s">
        <v>5</v>
      </c>
      <c r="J6" s="52"/>
      <c r="K6" s="52"/>
      <c r="L6" s="52"/>
      <c r="M6" s="53" t="s">
        <v>6</v>
      </c>
      <c r="N6" s="54" t="s">
        <v>43</v>
      </c>
      <c r="O6" s="53"/>
    </row>
    <row r="7" spans="1:15" s="1" customFormat="1" ht="114.75" customHeight="1" x14ac:dyDescent="0.2">
      <c r="A7" s="52"/>
      <c r="B7" s="53"/>
      <c r="C7" s="53"/>
      <c r="D7" s="53"/>
      <c r="E7" s="53"/>
      <c r="F7" s="53"/>
      <c r="G7" s="53"/>
      <c r="H7" s="53"/>
      <c r="I7" s="6" t="s">
        <v>27</v>
      </c>
      <c r="J7" s="6" t="s">
        <v>7</v>
      </c>
      <c r="K7" s="6" t="s">
        <v>8</v>
      </c>
      <c r="L7" s="7" t="s">
        <v>44</v>
      </c>
      <c r="M7" s="53"/>
      <c r="N7" s="54"/>
      <c r="O7" s="53"/>
    </row>
    <row r="8" spans="1:15" s="1" customFormat="1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9">
        <v>10</v>
      </c>
      <c r="K8" s="9">
        <v>11</v>
      </c>
      <c r="L8" s="10">
        <v>12</v>
      </c>
      <c r="M8" s="11">
        <v>13</v>
      </c>
      <c r="N8" s="11">
        <v>14</v>
      </c>
      <c r="O8" s="11">
        <v>15</v>
      </c>
    </row>
    <row r="9" spans="1:15" ht="15.75" customHeight="1" x14ac:dyDescent="0.2">
      <c r="A9" s="52">
        <v>1</v>
      </c>
      <c r="B9" s="63" t="s">
        <v>29</v>
      </c>
      <c r="C9" s="52">
        <v>1</v>
      </c>
      <c r="D9" s="64" t="s">
        <v>10</v>
      </c>
      <c r="E9" s="65">
        <v>13</v>
      </c>
      <c r="F9" s="66" t="s">
        <v>17</v>
      </c>
      <c r="G9" s="55">
        <f>14400/3</f>
        <v>4800</v>
      </c>
      <c r="H9" s="67">
        <v>12</v>
      </c>
      <c r="I9" s="68"/>
      <c r="J9" s="58">
        <f>G9*I9</f>
        <v>0</v>
      </c>
      <c r="K9" s="57"/>
      <c r="L9" s="58">
        <f>H9*K9*C9</f>
        <v>0</v>
      </c>
      <c r="M9" s="57" t="s">
        <v>12</v>
      </c>
      <c r="N9" s="58" t="s">
        <v>12</v>
      </c>
      <c r="O9" s="55" t="s">
        <v>12</v>
      </c>
    </row>
    <row r="10" spans="1:15" ht="42.95" customHeight="1" x14ac:dyDescent="0.2">
      <c r="A10" s="52"/>
      <c r="B10" s="63"/>
      <c r="C10" s="52"/>
      <c r="D10" s="64"/>
      <c r="E10" s="65"/>
      <c r="F10" s="66"/>
      <c r="G10" s="55"/>
      <c r="H10" s="67"/>
      <c r="I10" s="68"/>
      <c r="J10" s="58"/>
      <c r="K10" s="57"/>
      <c r="L10" s="59"/>
      <c r="M10" s="57"/>
      <c r="N10" s="58"/>
      <c r="O10" s="55"/>
    </row>
    <row r="11" spans="1:15" ht="42.95" customHeight="1" x14ac:dyDescent="0.2">
      <c r="A11" s="52"/>
      <c r="B11" s="63"/>
      <c r="C11" s="52"/>
      <c r="D11" s="14" t="s">
        <v>14</v>
      </c>
      <c r="E11" s="27">
        <f>E9</f>
        <v>13</v>
      </c>
      <c r="F11" s="20" t="s">
        <v>15</v>
      </c>
      <c r="G11" s="33">
        <f>SUM(G9:G10)</f>
        <v>4800</v>
      </c>
      <c r="H11" s="13" t="s">
        <v>12</v>
      </c>
      <c r="I11" s="31" t="s">
        <v>12</v>
      </c>
      <c r="J11" s="35">
        <f>SUM(J9)</f>
        <v>0</v>
      </c>
      <c r="K11" s="31" t="s">
        <v>15</v>
      </c>
      <c r="L11" s="45">
        <f>SUM(L9:L10)</f>
        <v>0</v>
      </c>
      <c r="M11" s="15">
        <f>J11+L11</f>
        <v>0</v>
      </c>
      <c r="N11" s="15"/>
      <c r="O11" s="18">
        <f>M11+N11</f>
        <v>0</v>
      </c>
    </row>
    <row r="12" spans="1:15" ht="15.75" customHeight="1" x14ac:dyDescent="0.2">
      <c r="A12" s="52">
        <v>2</v>
      </c>
      <c r="B12" s="63" t="s">
        <v>30</v>
      </c>
      <c r="C12" s="52">
        <v>2</v>
      </c>
      <c r="D12" s="64" t="s">
        <v>10</v>
      </c>
      <c r="E12" s="72">
        <f>330+80</f>
        <v>410</v>
      </c>
      <c r="F12" s="66" t="s">
        <v>17</v>
      </c>
      <c r="G12" s="55">
        <f>2899200/3</f>
        <v>966400</v>
      </c>
      <c r="H12" s="67">
        <v>12</v>
      </c>
      <c r="I12" s="60"/>
      <c r="J12" s="58">
        <f>G12*I12</f>
        <v>0</v>
      </c>
      <c r="K12" s="57"/>
      <c r="L12" s="62">
        <f>H12*K12*C12</f>
        <v>0</v>
      </c>
      <c r="M12" s="57" t="s">
        <v>12</v>
      </c>
      <c r="N12" s="58" t="s">
        <v>12</v>
      </c>
      <c r="O12" s="55" t="s">
        <v>12</v>
      </c>
    </row>
    <row r="13" spans="1:15" ht="42.95" customHeight="1" x14ac:dyDescent="0.2">
      <c r="A13" s="52"/>
      <c r="B13" s="63"/>
      <c r="C13" s="52"/>
      <c r="D13" s="64"/>
      <c r="E13" s="72"/>
      <c r="F13" s="66"/>
      <c r="G13" s="55"/>
      <c r="H13" s="67"/>
      <c r="I13" s="61"/>
      <c r="J13" s="58"/>
      <c r="K13" s="57"/>
      <c r="L13" s="59"/>
      <c r="M13" s="57"/>
      <c r="N13" s="58"/>
      <c r="O13" s="55"/>
    </row>
    <row r="14" spans="1:15" ht="42.95" customHeight="1" x14ac:dyDescent="0.2">
      <c r="A14" s="52"/>
      <c r="B14" s="63"/>
      <c r="C14" s="52"/>
      <c r="D14" s="14" t="s">
        <v>14</v>
      </c>
      <c r="E14" s="28">
        <f>E12</f>
        <v>410</v>
      </c>
      <c r="F14" s="20" t="s">
        <v>15</v>
      </c>
      <c r="G14" s="33">
        <f>SUM(G12:G13)</f>
        <v>966400</v>
      </c>
      <c r="H14" s="13" t="s">
        <v>12</v>
      </c>
      <c r="I14" s="31" t="s">
        <v>12</v>
      </c>
      <c r="J14" s="35">
        <f>SUM(J12)</f>
        <v>0</v>
      </c>
      <c r="K14" s="31" t="s">
        <v>15</v>
      </c>
      <c r="L14" s="35">
        <f>SUM(L12:L13)</f>
        <v>0</v>
      </c>
      <c r="M14" s="15">
        <f>J14+L14</f>
        <v>0</v>
      </c>
      <c r="N14" s="15"/>
      <c r="O14" s="18">
        <f>M14+N14</f>
        <v>0</v>
      </c>
    </row>
    <row r="15" spans="1:15" s="1" customFormat="1" ht="67.5" customHeight="1" x14ac:dyDescent="0.2">
      <c r="A15" s="52">
        <v>3</v>
      </c>
      <c r="B15" s="69" t="s">
        <v>31</v>
      </c>
      <c r="C15" s="70">
        <v>1</v>
      </c>
      <c r="D15" s="12" t="s">
        <v>10</v>
      </c>
      <c r="E15" s="29">
        <v>52</v>
      </c>
      <c r="F15" s="20" t="s">
        <v>35</v>
      </c>
      <c r="G15" s="34">
        <f>264000/3</f>
        <v>88000</v>
      </c>
      <c r="H15" s="67">
        <v>12</v>
      </c>
      <c r="I15" s="43"/>
      <c r="J15" s="35">
        <f>G15*I15</f>
        <v>0</v>
      </c>
      <c r="K15" s="31"/>
      <c r="L15" s="35">
        <f>H15*K15*C15</f>
        <v>0</v>
      </c>
      <c r="M15" s="57" t="s">
        <v>12</v>
      </c>
      <c r="N15" s="58" t="s">
        <v>12</v>
      </c>
      <c r="O15" s="55" t="s">
        <v>12</v>
      </c>
    </row>
    <row r="16" spans="1:15" s="1" customFormat="1" ht="58.5" customHeight="1" x14ac:dyDescent="0.2">
      <c r="A16" s="52"/>
      <c r="B16" s="69"/>
      <c r="C16" s="70"/>
      <c r="D16" s="12"/>
      <c r="E16" s="29"/>
      <c r="F16" s="20" t="s">
        <v>32</v>
      </c>
      <c r="G16" s="34">
        <f>234000/3</f>
        <v>78000</v>
      </c>
      <c r="H16" s="67"/>
      <c r="I16" s="43"/>
      <c r="J16" s="35">
        <f>G16*I16</f>
        <v>0</v>
      </c>
      <c r="K16" s="31" t="s">
        <v>12</v>
      </c>
      <c r="L16" s="35" t="s">
        <v>12</v>
      </c>
      <c r="M16" s="57"/>
      <c r="N16" s="58"/>
      <c r="O16" s="55"/>
    </row>
    <row r="17" spans="1:15" s="1" customFormat="1" ht="42.95" customHeight="1" x14ac:dyDescent="0.2">
      <c r="A17" s="52"/>
      <c r="B17" s="69"/>
      <c r="C17" s="70"/>
      <c r="D17" s="12"/>
      <c r="E17" s="30"/>
      <c r="F17" s="20" t="s">
        <v>33</v>
      </c>
      <c r="G17" s="34">
        <f>1020000/3</f>
        <v>340000</v>
      </c>
      <c r="H17" s="67"/>
      <c r="I17" s="43"/>
      <c r="J17" s="35">
        <f>G17*I17</f>
        <v>0</v>
      </c>
      <c r="K17" s="31" t="s">
        <v>12</v>
      </c>
      <c r="L17" s="35" t="s">
        <v>12</v>
      </c>
      <c r="M17" s="57"/>
      <c r="N17" s="58"/>
      <c r="O17" s="55"/>
    </row>
    <row r="18" spans="1:15" s="1" customFormat="1" ht="42.75" customHeight="1" x14ac:dyDescent="0.2">
      <c r="A18" s="52"/>
      <c r="B18" s="69"/>
      <c r="C18" s="71"/>
      <c r="D18" s="24" t="s">
        <v>14</v>
      </c>
      <c r="E18" s="29">
        <f>E15</f>
        <v>52</v>
      </c>
      <c r="F18" s="21" t="s">
        <v>15</v>
      </c>
      <c r="G18" s="34">
        <f>SUM(G15:G17)</f>
        <v>506000</v>
      </c>
      <c r="H18" s="13" t="s">
        <v>12</v>
      </c>
      <c r="I18" s="31" t="s">
        <v>12</v>
      </c>
      <c r="J18" s="35">
        <f>SUM(J15:J17)</f>
        <v>0</v>
      </c>
      <c r="K18" s="31" t="s">
        <v>15</v>
      </c>
      <c r="L18" s="35">
        <f>SUM(L15:L17)</f>
        <v>0</v>
      </c>
      <c r="M18" s="15">
        <f>J18+L18</f>
        <v>0</v>
      </c>
      <c r="N18" s="15"/>
      <c r="O18" s="16">
        <f>M18+N18</f>
        <v>0</v>
      </c>
    </row>
    <row r="19" spans="1:15" ht="15.75" customHeight="1" x14ac:dyDescent="0.2">
      <c r="A19" s="52">
        <v>4</v>
      </c>
      <c r="B19" s="63" t="s">
        <v>18</v>
      </c>
      <c r="C19" s="52">
        <v>60</v>
      </c>
      <c r="D19" s="64" t="s">
        <v>10</v>
      </c>
      <c r="E19" s="65">
        <v>443.2</v>
      </c>
      <c r="F19" s="66" t="s">
        <v>17</v>
      </c>
      <c r="G19" s="55">
        <f>760089/3</f>
        <v>253363</v>
      </c>
      <c r="H19" s="67">
        <v>12</v>
      </c>
      <c r="I19" s="68"/>
      <c r="J19" s="58">
        <f>G19*I19</f>
        <v>0</v>
      </c>
      <c r="K19" s="57"/>
      <c r="L19" s="58">
        <f>H19*K19*C19</f>
        <v>0</v>
      </c>
      <c r="M19" s="57" t="s">
        <v>12</v>
      </c>
      <c r="N19" s="58" t="s">
        <v>12</v>
      </c>
      <c r="O19" s="55" t="s">
        <v>12</v>
      </c>
    </row>
    <row r="20" spans="1:15" ht="42.95" customHeight="1" x14ac:dyDescent="0.2">
      <c r="A20" s="52"/>
      <c r="B20" s="63"/>
      <c r="C20" s="52"/>
      <c r="D20" s="64"/>
      <c r="E20" s="65"/>
      <c r="F20" s="66"/>
      <c r="G20" s="55"/>
      <c r="H20" s="67"/>
      <c r="I20" s="68"/>
      <c r="J20" s="58"/>
      <c r="K20" s="57"/>
      <c r="L20" s="58"/>
      <c r="M20" s="57"/>
      <c r="N20" s="58"/>
      <c r="O20" s="55"/>
    </row>
    <row r="21" spans="1:15" ht="42.95" customHeight="1" x14ac:dyDescent="0.2">
      <c r="A21" s="52"/>
      <c r="B21" s="63"/>
      <c r="C21" s="52"/>
      <c r="D21" s="14" t="s">
        <v>14</v>
      </c>
      <c r="E21" s="27">
        <f>E19</f>
        <v>443.2</v>
      </c>
      <c r="F21" s="20" t="s">
        <v>15</v>
      </c>
      <c r="G21" s="33">
        <f>SUM(G19:G20)</f>
        <v>253363</v>
      </c>
      <c r="H21" s="13" t="s">
        <v>12</v>
      </c>
      <c r="I21" s="31" t="s">
        <v>12</v>
      </c>
      <c r="J21" s="35">
        <f>SUM(J19)</f>
        <v>0</v>
      </c>
      <c r="K21" s="31" t="s">
        <v>15</v>
      </c>
      <c r="L21" s="35">
        <f>SUM(L19:L20)</f>
        <v>0</v>
      </c>
      <c r="M21" s="15">
        <f>J19+L21</f>
        <v>0</v>
      </c>
      <c r="N21" s="15"/>
      <c r="O21" s="16">
        <f>M21+N21</f>
        <v>0</v>
      </c>
    </row>
    <row r="22" spans="1:15" ht="15.75" customHeight="1" x14ac:dyDescent="0.2">
      <c r="A22" s="52">
        <v>5</v>
      </c>
      <c r="B22" s="63" t="s">
        <v>28</v>
      </c>
      <c r="C22" s="52">
        <v>9</v>
      </c>
      <c r="D22" s="64" t="s">
        <v>10</v>
      </c>
      <c r="E22" s="65">
        <v>73</v>
      </c>
      <c r="F22" s="66" t="s">
        <v>17</v>
      </c>
      <c r="G22" s="55">
        <f>162000/3</f>
        <v>54000</v>
      </c>
      <c r="H22" s="67">
        <v>12</v>
      </c>
      <c r="I22" s="68"/>
      <c r="J22" s="58">
        <f>G22*I22</f>
        <v>0</v>
      </c>
      <c r="K22" s="57"/>
      <c r="L22" s="58">
        <f>H22*K22*C22</f>
        <v>0</v>
      </c>
      <c r="M22" s="57" t="s">
        <v>12</v>
      </c>
      <c r="N22" s="58" t="s">
        <v>12</v>
      </c>
      <c r="O22" s="55" t="s">
        <v>12</v>
      </c>
    </row>
    <row r="23" spans="1:15" ht="42.95" customHeight="1" x14ac:dyDescent="0.2">
      <c r="A23" s="52"/>
      <c r="B23" s="63"/>
      <c r="C23" s="52"/>
      <c r="D23" s="64"/>
      <c r="E23" s="65"/>
      <c r="F23" s="66"/>
      <c r="G23" s="55"/>
      <c r="H23" s="67"/>
      <c r="I23" s="68"/>
      <c r="J23" s="58"/>
      <c r="K23" s="57"/>
      <c r="L23" s="58"/>
      <c r="M23" s="57"/>
      <c r="N23" s="58"/>
      <c r="O23" s="55"/>
    </row>
    <row r="24" spans="1:15" ht="42.95" customHeight="1" x14ac:dyDescent="0.2">
      <c r="A24" s="52"/>
      <c r="B24" s="63"/>
      <c r="C24" s="52"/>
      <c r="D24" s="14" t="s">
        <v>14</v>
      </c>
      <c r="E24" s="27">
        <f>E22</f>
        <v>73</v>
      </c>
      <c r="F24" s="20" t="s">
        <v>15</v>
      </c>
      <c r="G24" s="33">
        <f>SUM(G22:G23)</f>
        <v>54000</v>
      </c>
      <c r="H24" s="13" t="s">
        <v>12</v>
      </c>
      <c r="I24" s="31" t="s">
        <v>12</v>
      </c>
      <c r="J24" s="35">
        <f>SUM(J22)</f>
        <v>0</v>
      </c>
      <c r="K24" s="31" t="s">
        <v>15</v>
      </c>
      <c r="L24" s="35">
        <f>SUM(L22:L23)</f>
        <v>0</v>
      </c>
      <c r="M24" s="15">
        <f>J22+L24</f>
        <v>0</v>
      </c>
      <c r="N24" s="15"/>
      <c r="O24" s="16">
        <f>M24+N24</f>
        <v>0</v>
      </c>
    </row>
    <row r="25" spans="1:15" ht="42.95" customHeight="1" x14ac:dyDescent="0.2">
      <c r="A25" s="52">
        <v>6</v>
      </c>
      <c r="B25" s="63" t="s">
        <v>19</v>
      </c>
      <c r="C25" s="52">
        <v>71</v>
      </c>
      <c r="D25" s="14" t="s">
        <v>10</v>
      </c>
      <c r="E25" s="27">
        <v>1235.9000000000001</v>
      </c>
      <c r="F25" s="25" t="s">
        <v>11</v>
      </c>
      <c r="G25" s="33">
        <f>958131/3</f>
        <v>319377</v>
      </c>
      <c r="H25" s="67">
        <v>12</v>
      </c>
      <c r="I25" s="43"/>
      <c r="J25" s="35">
        <f>G25*I25</f>
        <v>0</v>
      </c>
      <c r="K25" s="31"/>
      <c r="L25" s="35">
        <f>H25*K25*C25</f>
        <v>0</v>
      </c>
      <c r="M25" s="57" t="s">
        <v>12</v>
      </c>
      <c r="N25" s="58" t="s">
        <v>12</v>
      </c>
      <c r="O25" s="55" t="s">
        <v>12</v>
      </c>
    </row>
    <row r="26" spans="1:15" ht="55.5" customHeight="1" x14ac:dyDescent="0.2">
      <c r="A26" s="52"/>
      <c r="B26" s="63"/>
      <c r="C26" s="52"/>
      <c r="D26" s="14"/>
      <c r="E26" s="31"/>
      <c r="F26" s="25" t="s">
        <v>13</v>
      </c>
      <c r="G26" s="35">
        <f>2044719/3</f>
        <v>681573</v>
      </c>
      <c r="H26" s="67"/>
      <c r="I26" s="43"/>
      <c r="J26" s="35">
        <f>G26*I26</f>
        <v>0</v>
      </c>
      <c r="K26" s="31" t="s">
        <v>12</v>
      </c>
      <c r="L26" s="31" t="s">
        <v>12</v>
      </c>
      <c r="M26" s="57"/>
      <c r="N26" s="58"/>
      <c r="O26" s="55"/>
    </row>
    <row r="27" spans="1:15" ht="42.95" customHeight="1" x14ac:dyDescent="0.2">
      <c r="A27" s="52"/>
      <c r="B27" s="63"/>
      <c r="C27" s="52"/>
      <c r="D27" s="14" t="s">
        <v>14</v>
      </c>
      <c r="E27" s="27">
        <f>E25</f>
        <v>1235.9000000000001</v>
      </c>
      <c r="F27" s="20" t="s">
        <v>15</v>
      </c>
      <c r="G27" s="33">
        <f>SUM(G25:G26)</f>
        <v>1000950</v>
      </c>
      <c r="H27" s="13" t="s">
        <v>12</v>
      </c>
      <c r="I27" s="31" t="s">
        <v>12</v>
      </c>
      <c r="J27" s="35">
        <f>SUM(J25:J26)</f>
        <v>0</v>
      </c>
      <c r="K27" s="31" t="s">
        <v>15</v>
      </c>
      <c r="L27" s="35">
        <f>SUM(L25:L26)</f>
        <v>0</v>
      </c>
      <c r="M27" s="15">
        <f>J27+L27</f>
        <v>0</v>
      </c>
      <c r="N27" s="15"/>
      <c r="O27" s="16">
        <f>M27+N27</f>
        <v>0</v>
      </c>
    </row>
    <row r="28" spans="1:15" ht="42.95" customHeight="1" x14ac:dyDescent="0.2">
      <c r="A28" s="52">
        <v>7</v>
      </c>
      <c r="B28" s="63" t="s">
        <v>20</v>
      </c>
      <c r="C28" s="52">
        <v>140</v>
      </c>
      <c r="D28" s="14" t="s">
        <v>10</v>
      </c>
      <c r="E28" s="27">
        <v>847.1</v>
      </c>
      <c r="F28" s="25" t="s">
        <v>21</v>
      </c>
      <c r="G28" s="33">
        <f>2131065/3</f>
        <v>710355</v>
      </c>
      <c r="H28" s="67">
        <v>12</v>
      </c>
      <c r="I28" s="43"/>
      <c r="J28" s="35">
        <f>G28*I28</f>
        <v>0</v>
      </c>
      <c r="K28" s="31"/>
      <c r="L28" s="35">
        <f>H28*K28*C28</f>
        <v>0</v>
      </c>
      <c r="M28" s="57" t="s">
        <v>12</v>
      </c>
      <c r="N28" s="58" t="s">
        <v>12</v>
      </c>
      <c r="O28" s="55" t="s">
        <v>12</v>
      </c>
    </row>
    <row r="29" spans="1:15" ht="42.95" customHeight="1" x14ac:dyDescent="0.2">
      <c r="A29" s="52"/>
      <c r="B29" s="63"/>
      <c r="C29" s="52"/>
      <c r="D29" s="14"/>
      <c r="E29" s="31"/>
      <c r="F29" s="25" t="s">
        <v>22</v>
      </c>
      <c r="G29" s="35">
        <f>3966045/3</f>
        <v>1322015</v>
      </c>
      <c r="H29" s="67"/>
      <c r="I29" s="43"/>
      <c r="J29" s="35">
        <f>G29*I29</f>
        <v>0</v>
      </c>
      <c r="K29" s="31" t="s">
        <v>12</v>
      </c>
      <c r="L29" s="31" t="s">
        <v>12</v>
      </c>
      <c r="M29" s="57"/>
      <c r="N29" s="58"/>
      <c r="O29" s="55"/>
    </row>
    <row r="30" spans="1:15" ht="42.95" customHeight="1" x14ac:dyDescent="0.2">
      <c r="A30" s="52"/>
      <c r="B30" s="63"/>
      <c r="C30" s="52"/>
      <c r="D30" s="14" t="s">
        <v>14</v>
      </c>
      <c r="E30" s="27">
        <f>E28</f>
        <v>847.1</v>
      </c>
      <c r="F30" s="20" t="s">
        <v>15</v>
      </c>
      <c r="G30" s="33">
        <f>SUM(G28:G29)</f>
        <v>2032370</v>
      </c>
      <c r="H30" s="13" t="s">
        <v>12</v>
      </c>
      <c r="I30" s="31" t="s">
        <v>12</v>
      </c>
      <c r="J30" s="35">
        <f>SUM(J28:J29)</f>
        <v>0</v>
      </c>
      <c r="K30" s="31" t="s">
        <v>15</v>
      </c>
      <c r="L30" s="35">
        <f>SUM(L28:L29)</f>
        <v>0</v>
      </c>
      <c r="M30" s="15">
        <f>J30+L30</f>
        <v>0</v>
      </c>
      <c r="N30" s="15"/>
      <c r="O30" s="16">
        <f>M30+N30</f>
        <v>0</v>
      </c>
    </row>
    <row r="31" spans="1:15" ht="15.75" customHeight="1" x14ac:dyDescent="0.2">
      <c r="A31" s="73">
        <v>8</v>
      </c>
      <c r="B31" s="76" t="s">
        <v>16</v>
      </c>
      <c r="C31" s="71">
        <v>11</v>
      </c>
      <c r="D31" s="94" t="s">
        <v>10</v>
      </c>
      <c r="E31" s="92">
        <v>653</v>
      </c>
      <c r="F31" s="90" t="s">
        <v>17</v>
      </c>
      <c r="G31" s="86">
        <f>2750136/3</f>
        <v>916712</v>
      </c>
      <c r="H31" s="88">
        <v>12</v>
      </c>
      <c r="I31" s="60"/>
      <c r="J31" s="83">
        <f>G31*I31</f>
        <v>0</v>
      </c>
      <c r="K31" s="84"/>
      <c r="L31" s="83">
        <f>H31*K31*C31</f>
        <v>0</v>
      </c>
      <c r="M31" s="84" t="s">
        <v>12</v>
      </c>
      <c r="N31" s="83" t="s">
        <v>12</v>
      </c>
      <c r="O31" s="81" t="s">
        <v>12</v>
      </c>
    </row>
    <row r="32" spans="1:15" ht="42.95" customHeight="1" x14ac:dyDescent="0.2">
      <c r="A32" s="74"/>
      <c r="B32" s="77"/>
      <c r="C32" s="79"/>
      <c r="D32" s="95"/>
      <c r="E32" s="93"/>
      <c r="F32" s="91"/>
      <c r="G32" s="87"/>
      <c r="H32" s="89"/>
      <c r="I32" s="61"/>
      <c r="J32" s="62"/>
      <c r="K32" s="85"/>
      <c r="L32" s="62"/>
      <c r="M32" s="85"/>
      <c r="N32" s="62"/>
      <c r="O32" s="82"/>
    </row>
    <row r="33" spans="1:15" s="1" customFormat="1" ht="42.95" customHeight="1" x14ac:dyDescent="0.2">
      <c r="A33" s="75"/>
      <c r="B33" s="78"/>
      <c r="C33" s="80"/>
      <c r="D33" s="12" t="s">
        <v>14</v>
      </c>
      <c r="E33" s="29">
        <f>E31</f>
        <v>653</v>
      </c>
      <c r="F33" s="21" t="s">
        <v>15</v>
      </c>
      <c r="G33" s="34">
        <f>SUM(G31:G32)</f>
        <v>916712</v>
      </c>
      <c r="H33" s="13" t="s">
        <v>12</v>
      </c>
      <c r="I33" s="31" t="s">
        <v>12</v>
      </c>
      <c r="J33" s="35">
        <f>SUM(J31:J32)</f>
        <v>0</v>
      </c>
      <c r="K33" s="31" t="s">
        <v>15</v>
      </c>
      <c r="L33" s="35">
        <f>SUM(L31:L32)</f>
        <v>0</v>
      </c>
      <c r="M33" s="15">
        <f>J33+L33</f>
        <v>0</v>
      </c>
      <c r="N33" s="15"/>
      <c r="O33" s="16">
        <f>M33+N33</f>
        <v>0</v>
      </c>
    </row>
    <row r="34" spans="1:15" s="1" customFormat="1" ht="42.95" customHeight="1" x14ac:dyDescent="0.2">
      <c r="A34" s="52">
        <v>9</v>
      </c>
      <c r="B34" s="69" t="s">
        <v>9</v>
      </c>
      <c r="C34" s="70">
        <v>7</v>
      </c>
      <c r="D34" s="12" t="s">
        <v>10</v>
      </c>
      <c r="E34" s="29">
        <v>357</v>
      </c>
      <c r="F34" s="26" t="s">
        <v>11</v>
      </c>
      <c r="G34" s="34">
        <f>664353/3</f>
        <v>221451</v>
      </c>
      <c r="H34" s="67">
        <v>12</v>
      </c>
      <c r="I34" s="43"/>
      <c r="J34" s="35">
        <f>G34*I34</f>
        <v>0</v>
      </c>
      <c r="K34" s="31"/>
      <c r="L34" s="35">
        <f>H34*K34*C34</f>
        <v>0</v>
      </c>
      <c r="M34" s="57" t="s">
        <v>12</v>
      </c>
      <c r="N34" s="58" t="s">
        <v>12</v>
      </c>
      <c r="O34" s="55" t="s">
        <v>12</v>
      </c>
    </row>
    <row r="35" spans="1:15" s="1" customFormat="1" ht="57.75" customHeight="1" x14ac:dyDescent="0.2">
      <c r="A35" s="52"/>
      <c r="B35" s="69"/>
      <c r="C35" s="70"/>
      <c r="D35" s="12"/>
      <c r="E35" s="30"/>
      <c r="F35" s="26" t="s">
        <v>13</v>
      </c>
      <c r="G35" s="34">
        <f>1403772/3</f>
        <v>467924</v>
      </c>
      <c r="H35" s="67"/>
      <c r="I35" s="43"/>
      <c r="J35" s="35">
        <f>G35*I35</f>
        <v>0</v>
      </c>
      <c r="K35" s="31" t="s">
        <v>12</v>
      </c>
      <c r="L35" s="35" t="s">
        <v>12</v>
      </c>
      <c r="M35" s="57"/>
      <c r="N35" s="58"/>
      <c r="O35" s="55"/>
    </row>
    <row r="36" spans="1:15" s="1" customFormat="1" ht="42.95" customHeight="1" x14ac:dyDescent="0.2">
      <c r="A36" s="52"/>
      <c r="B36" s="69"/>
      <c r="C36" s="70"/>
      <c r="D36" s="12" t="s">
        <v>14</v>
      </c>
      <c r="E36" s="29">
        <f>E34</f>
        <v>357</v>
      </c>
      <c r="F36" s="21" t="s">
        <v>15</v>
      </c>
      <c r="G36" s="34">
        <f>SUM(G34:G35)</f>
        <v>689375</v>
      </c>
      <c r="H36" s="13" t="s">
        <v>12</v>
      </c>
      <c r="I36" s="31" t="s">
        <v>12</v>
      </c>
      <c r="J36" s="35">
        <f>SUM(J34:J35)</f>
        <v>0</v>
      </c>
      <c r="K36" s="31" t="s">
        <v>15</v>
      </c>
      <c r="L36" s="35">
        <f>SUM(L34:L35)</f>
        <v>0</v>
      </c>
      <c r="M36" s="15">
        <f>J36+L36</f>
        <v>0</v>
      </c>
      <c r="N36" s="15"/>
      <c r="O36" s="16">
        <f>M36+N36</f>
        <v>0</v>
      </c>
    </row>
    <row r="37" spans="1:15" ht="15.75" customHeight="1" x14ac:dyDescent="0.2">
      <c r="A37" s="52">
        <v>10</v>
      </c>
      <c r="B37" s="63" t="s">
        <v>23</v>
      </c>
      <c r="C37" s="52">
        <v>44</v>
      </c>
      <c r="D37" s="64" t="s">
        <v>10</v>
      </c>
      <c r="E37" s="65">
        <v>381.5</v>
      </c>
      <c r="F37" s="66" t="s">
        <v>17</v>
      </c>
      <c r="G37" s="55">
        <f>443796/3</f>
        <v>147932</v>
      </c>
      <c r="H37" s="67">
        <v>12</v>
      </c>
      <c r="I37" s="96"/>
      <c r="J37" s="58">
        <f>G37*I37</f>
        <v>0</v>
      </c>
      <c r="K37" s="57"/>
      <c r="L37" s="58">
        <f>H37*K37*C37</f>
        <v>0</v>
      </c>
      <c r="M37" s="57" t="s">
        <v>12</v>
      </c>
      <c r="N37" s="58" t="s">
        <v>12</v>
      </c>
      <c r="O37" s="55" t="s">
        <v>12</v>
      </c>
    </row>
    <row r="38" spans="1:15" ht="42.95" customHeight="1" x14ac:dyDescent="0.2">
      <c r="A38" s="52"/>
      <c r="B38" s="63"/>
      <c r="C38" s="52"/>
      <c r="D38" s="64"/>
      <c r="E38" s="65"/>
      <c r="F38" s="66"/>
      <c r="G38" s="55"/>
      <c r="H38" s="67"/>
      <c r="I38" s="96"/>
      <c r="J38" s="58"/>
      <c r="K38" s="57"/>
      <c r="L38" s="58"/>
      <c r="M38" s="57"/>
      <c r="N38" s="58"/>
      <c r="O38" s="55"/>
    </row>
    <row r="39" spans="1:15" ht="42.95" customHeight="1" x14ac:dyDescent="0.2">
      <c r="A39" s="52"/>
      <c r="B39" s="63"/>
      <c r="C39" s="52"/>
      <c r="D39" s="14" t="s">
        <v>14</v>
      </c>
      <c r="E39" s="27">
        <f>E37</f>
        <v>381.5</v>
      </c>
      <c r="F39" s="20" t="s">
        <v>15</v>
      </c>
      <c r="G39" s="33">
        <f>SUM(G37:G38)</f>
        <v>147932</v>
      </c>
      <c r="H39" s="13" t="s">
        <v>12</v>
      </c>
      <c r="I39" s="31" t="s">
        <v>12</v>
      </c>
      <c r="J39" s="35">
        <f>SUM(J37)</f>
        <v>0</v>
      </c>
      <c r="K39" s="31" t="s">
        <v>15</v>
      </c>
      <c r="L39" s="35">
        <f>SUM(L37:L38)</f>
        <v>0</v>
      </c>
      <c r="M39" s="15">
        <f>J39+L39</f>
        <v>0</v>
      </c>
      <c r="N39" s="15"/>
      <c r="O39" s="18">
        <f>M39+N39</f>
        <v>0</v>
      </c>
    </row>
    <row r="40" spans="1:15" ht="42.95" customHeight="1" x14ac:dyDescent="0.2">
      <c r="A40" s="52">
        <v>11</v>
      </c>
      <c r="B40" s="63" t="s">
        <v>34</v>
      </c>
      <c r="C40" s="52">
        <v>1</v>
      </c>
      <c r="D40" s="14" t="s">
        <v>10</v>
      </c>
      <c r="E40" s="27">
        <v>3.5</v>
      </c>
      <c r="F40" s="25" t="s">
        <v>21</v>
      </c>
      <c r="G40" s="33">
        <f>1380/3</f>
        <v>460</v>
      </c>
      <c r="H40" s="67">
        <v>12</v>
      </c>
      <c r="I40" s="44"/>
      <c r="J40" s="35">
        <f>G40*I40</f>
        <v>0</v>
      </c>
      <c r="K40" s="31"/>
      <c r="L40" s="35">
        <f>H40*K40*C40</f>
        <v>0</v>
      </c>
      <c r="M40" s="57" t="s">
        <v>12</v>
      </c>
      <c r="N40" s="58" t="s">
        <v>12</v>
      </c>
      <c r="O40" s="55" t="s">
        <v>12</v>
      </c>
    </row>
    <row r="41" spans="1:15" ht="42.95" customHeight="1" x14ac:dyDescent="0.2">
      <c r="A41" s="52"/>
      <c r="B41" s="63"/>
      <c r="C41" s="52"/>
      <c r="D41" s="14"/>
      <c r="E41" s="31"/>
      <c r="F41" s="25" t="s">
        <v>22</v>
      </c>
      <c r="G41" s="35">
        <f>660/3</f>
        <v>220</v>
      </c>
      <c r="H41" s="67"/>
      <c r="I41" s="44"/>
      <c r="J41" s="35">
        <f>G41*I41</f>
        <v>0</v>
      </c>
      <c r="K41" s="31" t="s">
        <v>12</v>
      </c>
      <c r="L41" s="31" t="s">
        <v>12</v>
      </c>
      <c r="M41" s="57"/>
      <c r="N41" s="58"/>
      <c r="O41" s="55"/>
    </row>
    <row r="42" spans="1:15" ht="42.95" customHeight="1" x14ac:dyDescent="0.2">
      <c r="A42" s="52"/>
      <c r="B42" s="63"/>
      <c r="C42" s="52"/>
      <c r="D42" s="14" t="s">
        <v>14</v>
      </c>
      <c r="E42" s="27">
        <f>E40</f>
        <v>3.5</v>
      </c>
      <c r="F42" s="20" t="s">
        <v>15</v>
      </c>
      <c r="G42" s="33">
        <f>SUM(G40:G41)</f>
        <v>680</v>
      </c>
      <c r="H42" s="13" t="s">
        <v>12</v>
      </c>
      <c r="I42" s="31" t="s">
        <v>12</v>
      </c>
      <c r="J42" s="35">
        <f>SUM(J40:J41)</f>
        <v>0</v>
      </c>
      <c r="K42" s="31" t="s">
        <v>15</v>
      </c>
      <c r="L42" s="35">
        <f>SUM(L40:L41)</f>
        <v>0</v>
      </c>
      <c r="M42" s="15">
        <f>J42+L42</f>
        <v>0</v>
      </c>
      <c r="N42" s="15"/>
      <c r="O42" s="16">
        <f>M42+N42</f>
        <v>0</v>
      </c>
    </row>
    <row r="43" spans="1:15" ht="42.95" customHeight="1" x14ac:dyDescent="0.2">
      <c r="A43" s="52">
        <v>12</v>
      </c>
      <c r="B43" s="63" t="s">
        <v>24</v>
      </c>
      <c r="C43" s="52">
        <v>1</v>
      </c>
      <c r="D43" s="14" t="s">
        <v>10</v>
      </c>
      <c r="E43" s="27">
        <v>130</v>
      </c>
      <c r="F43" s="25" t="s">
        <v>21</v>
      </c>
      <c r="G43" s="33">
        <f>408282/3</f>
        <v>136094</v>
      </c>
      <c r="H43" s="67">
        <v>12</v>
      </c>
      <c r="I43" s="44"/>
      <c r="J43" s="35">
        <f>G43*I43</f>
        <v>0</v>
      </c>
      <c r="K43" s="31"/>
      <c r="L43" s="35">
        <f>H43*K43*C43</f>
        <v>0</v>
      </c>
      <c r="M43" s="57" t="s">
        <v>12</v>
      </c>
      <c r="N43" s="58" t="s">
        <v>12</v>
      </c>
      <c r="O43" s="55" t="s">
        <v>12</v>
      </c>
    </row>
    <row r="44" spans="1:15" ht="42.95" customHeight="1" x14ac:dyDescent="0.2">
      <c r="A44" s="52"/>
      <c r="B44" s="63"/>
      <c r="C44" s="52"/>
      <c r="D44" s="14"/>
      <c r="E44" s="31"/>
      <c r="F44" s="25" t="s">
        <v>22</v>
      </c>
      <c r="G44" s="35">
        <f>320187/3</f>
        <v>106729</v>
      </c>
      <c r="H44" s="67"/>
      <c r="I44" s="44"/>
      <c r="J44" s="35">
        <f>G44*I44</f>
        <v>0</v>
      </c>
      <c r="K44" s="31" t="s">
        <v>12</v>
      </c>
      <c r="L44" s="31" t="s">
        <v>12</v>
      </c>
      <c r="M44" s="57"/>
      <c r="N44" s="58"/>
      <c r="O44" s="55"/>
    </row>
    <row r="45" spans="1:15" ht="42.95" customHeight="1" x14ac:dyDescent="0.2">
      <c r="A45" s="52"/>
      <c r="B45" s="63"/>
      <c r="C45" s="52"/>
      <c r="D45" s="14" t="s">
        <v>14</v>
      </c>
      <c r="E45" s="27">
        <f>E43</f>
        <v>130</v>
      </c>
      <c r="F45" s="20" t="s">
        <v>15</v>
      </c>
      <c r="G45" s="33">
        <f>SUM(G43:G44)</f>
        <v>242823</v>
      </c>
      <c r="H45" s="13" t="s">
        <v>12</v>
      </c>
      <c r="I45" s="31" t="s">
        <v>12</v>
      </c>
      <c r="J45" s="35">
        <f>SUM(J43:J44)</f>
        <v>0</v>
      </c>
      <c r="K45" s="31" t="s">
        <v>15</v>
      </c>
      <c r="L45" s="35">
        <f>SUM(L43:L44)</f>
        <v>0</v>
      </c>
      <c r="M45" s="15">
        <f>J45+L45</f>
        <v>0</v>
      </c>
      <c r="N45" s="15"/>
      <c r="O45" s="16">
        <f>M45+N45</f>
        <v>0</v>
      </c>
    </row>
    <row r="46" spans="1:15" ht="21" customHeight="1" x14ac:dyDescent="0.2">
      <c r="B46" s="37" t="s">
        <v>15</v>
      </c>
      <c r="C46" s="37">
        <f>SUM(C9,C12,C15,C19,C22,C25,C28,C31,C34,C37,C40,C43)</f>
        <v>348</v>
      </c>
      <c r="D46" s="38"/>
      <c r="E46" s="32">
        <f>SUM(E11,E14,E18,E21,E24,E27,E30,E33,E36,E39,E42,E45)</f>
        <v>4599.2000000000007</v>
      </c>
      <c r="F46" s="39"/>
      <c r="G46" s="40">
        <f>SUM(G11,G14,G18,G21,G24,G27,G30,G33,G36,G39,G42,G45)</f>
        <v>6815405</v>
      </c>
      <c r="H46" s="41"/>
      <c r="I46" s="42" t="s">
        <v>15</v>
      </c>
      <c r="J46" s="40">
        <f>SUM(J11,J14,J18,J21,J24,J27,J30,J33,J36,J39,J42,J45)</f>
        <v>0</v>
      </c>
      <c r="K46" s="56" t="s">
        <v>15</v>
      </c>
      <c r="L46" s="56"/>
      <c r="M46" s="40">
        <f>SUM(M11,M14,M18,M21,M24,M27,M30,M33,M36,M39,M42,M45)</f>
        <v>0</v>
      </c>
      <c r="N46" s="46">
        <f>SUM(N11,N14,N18,N21,N24,N27,N30,N33,N36,N39,N42,N45)</f>
        <v>0</v>
      </c>
      <c r="O46" s="46">
        <f>SUM(O11,O14,O18,O21,O24,O27,O30,O33,O36,O39,O42,O45)</f>
        <v>0</v>
      </c>
    </row>
    <row r="47" spans="1:15" ht="18.75" customHeight="1" x14ac:dyDescent="0.2">
      <c r="J47" s="17"/>
      <c r="M47" s="36"/>
      <c r="N47" s="41" t="s">
        <v>25</v>
      </c>
      <c r="O47" s="47">
        <f>O46*1.23</f>
        <v>0</v>
      </c>
    </row>
    <row r="51" spans="11:15" ht="12.75" x14ac:dyDescent="0.2">
      <c r="K51" s="22"/>
      <c r="L51" s="23"/>
      <c r="M51" s="23"/>
    </row>
    <row r="52" spans="11:15" x14ac:dyDescent="0.2">
      <c r="O52" s="19"/>
    </row>
    <row r="53" spans="11:15" x14ac:dyDescent="0.2">
      <c r="O53" s="19"/>
    </row>
  </sheetData>
  <sheetProtection selectLockedCells="1" selectUnlockedCells="1"/>
  <mergeCells count="145">
    <mergeCell ref="O43:O44"/>
    <mergeCell ref="F31:F32"/>
    <mergeCell ref="E31:E32"/>
    <mergeCell ref="D31:D32"/>
    <mergeCell ref="A43:A45"/>
    <mergeCell ref="B43:B45"/>
    <mergeCell ref="C43:C45"/>
    <mergeCell ref="H43:H44"/>
    <mergeCell ref="M43:M44"/>
    <mergeCell ref="N43:N44"/>
    <mergeCell ref="O37:O38"/>
    <mergeCell ref="A40:A42"/>
    <mergeCell ref="B40:B42"/>
    <mergeCell ref="C40:C42"/>
    <mergeCell ref="H40:H41"/>
    <mergeCell ref="M40:M41"/>
    <mergeCell ref="N40:N41"/>
    <mergeCell ref="O40:O41"/>
    <mergeCell ref="N37:N38"/>
    <mergeCell ref="M37:M38"/>
    <mergeCell ref="G37:G38"/>
    <mergeCell ref="H37:H38"/>
    <mergeCell ref="I37:I38"/>
    <mergeCell ref="J37:J38"/>
    <mergeCell ref="K37:K38"/>
    <mergeCell ref="L37:L38"/>
    <mergeCell ref="A37:A39"/>
    <mergeCell ref="B37:B39"/>
    <mergeCell ref="C37:C39"/>
    <mergeCell ref="D37:D38"/>
    <mergeCell ref="E37:E38"/>
    <mergeCell ref="F37:F38"/>
    <mergeCell ref="O31:O32"/>
    <mergeCell ref="A34:A36"/>
    <mergeCell ref="B34:B36"/>
    <mergeCell ref="C34:C36"/>
    <mergeCell ref="H34:H35"/>
    <mergeCell ref="M34:M35"/>
    <mergeCell ref="N34:N35"/>
    <mergeCell ref="O34:O35"/>
    <mergeCell ref="N31:N32"/>
    <mergeCell ref="M31:M32"/>
    <mergeCell ref="G31:G32"/>
    <mergeCell ref="H31:H32"/>
    <mergeCell ref="I31:I32"/>
    <mergeCell ref="J31:J32"/>
    <mergeCell ref="K31:K32"/>
    <mergeCell ref="L31:L32"/>
    <mergeCell ref="A31:A33"/>
    <mergeCell ref="B31:B33"/>
    <mergeCell ref="C31:C33"/>
    <mergeCell ref="O25:O26"/>
    <mergeCell ref="A28:A30"/>
    <mergeCell ref="B28:B30"/>
    <mergeCell ref="C28:C30"/>
    <mergeCell ref="H28:H29"/>
    <mergeCell ref="M28:M29"/>
    <mergeCell ref="N28:N29"/>
    <mergeCell ref="O28:O29"/>
    <mergeCell ref="O22:O23"/>
    <mergeCell ref="A25:A27"/>
    <mergeCell ref="B25:B27"/>
    <mergeCell ref="C25:C27"/>
    <mergeCell ref="H25:H26"/>
    <mergeCell ref="M25:M26"/>
    <mergeCell ref="N25:N26"/>
    <mergeCell ref="J22:J23"/>
    <mergeCell ref="K22:K23"/>
    <mergeCell ref="L22:L23"/>
    <mergeCell ref="M22:M23"/>
    <mergeCell ref="A22:A24"/>
    <mergeCell ref="B22:B24"/>
    <mergeCell ref="C22:C24"/>
    <mergeCell ref="D22:D23"/>
    <mergeCell ref="E22:E23"/>
    <mergeCell ref="F22:F23"/>
    <mergeCell ref="G22:G23"/>
    <mergeCell ref="H22:H23"/>
    <mergeCell ref="I22:I23"/>
    <mergeCell ref="G19:G20"/>
    <mergeCell ref="H19:H20"/>
    <mergeCell ref="I19:I20"/>
    <mergeCell ref="J19:J20"/>
    <mergeCell ref="K19:K20"/>
    <mergeCell ref="L19:L20"/>
    <mergeCell ref="A19:A21"/>
    <mergeCell ref="B19:B21"/>
    <mergeCell ref="C19:C21"/>
    <mergeCell ref="D19:D20"/>
    <mergeCell ref="E19:E20"/>
    <mergeCell ref="F19:F20"/>
    <mergeCell ref="A15:A18"/>
    <mergeCell ref="B15:B18"/>
    <mergeCell ref="C15:C18"/>
    <mergeCell ref="H15:H17"/>
    <mergeCell ref="A12:A14"/>
    <mergeCell ref="B12:B14"/>
    <mergeCell ref="C12:C14"/>
    <mergeCell ref="D12:D13"/>
    <mergeCell ref="E12:E13"/>
    <mergeCell ref="F12:F13"/>
    <mergeCell ref="G12:G13"/>
    <mergeCell ref="H12:H13"/>
    <mergeCell ref="A9:A11"/>
    <mergeCell ref="B9:B11"/>
    <mergeCell ref="C9:C11"/>
    <mergeCell ref="D9:D10"/>
    <mergeCell ref="E9:E10"/>
    <mergeCell ref="F9:F10"/>
    <mergeCell ref="G9:G10"/>
    <mergeCell ref="H9:H10"/>
    <mergeCell ref="I9:I10"/>
    <mergeCell ref="O9:O10"/>
    <mergeCell ref="K46:L46"/>
    <mergeCell ref="K9:K10"/>
    <mergeCell ref="L9:L10"/>
    <mergeCell ref="M9:M10"/>
    <mergeCell ref="O12:O13"/>
    <mergeCell ref="I6:L6"/>
    <mergeCell ref="M6:M7"/>
    <mergeCell ref="N6:N7"/>
    <mergeCell ref="N9:N10"/>
    <mergeCell ref="J9:J10"/>
    <mergeCell ref="M15:M17"/>
    <mergeCell ref="N15:N17"/>
    <mergeCell ref="O15:O17"/>
    <mergeCell ref="N12:N13"/>
    <mergeCell ref="M12:M13"/>
    <mergeCell ref="I12:I13"/>
    <mergeCell ref="J12:J13"/>
    <mergeCell ref="K12:K13"/>
    <mergeCell ref="L12:L13"/>
    <mergeCell ref="O19:O20"/>
    <mergeCell ref="N19:N20"/>
    <mergeCell ref="M19:M20"/>
    <mergeCell ref="N22:N23"/>
    <mergeCell ref="A2:O3"/>
    <mergeCell ref="A5:A7"/>
    <mergeCell ref="B5:B7"/>
    <mergeCell ref="C5:C7"/>
    <mergeCell ref="D5:E7"/>
    <mergeCell ref="F5:G7"/>
    <mergeCell ref="H5:H7"/>
    <mergeCell ref="I5:M5"/>
    <mergeCell ref="O5:O7"/>
  </mergeCells>
  <pageMargins left="0.25" right="0.25" top="0.75" bottom="0.75" header="0.51180555555555551" footer="0.51180555555555551"/>
  <pageSetup paperSize="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20AA-66AA-40FC-999D-9407F2A86470}">
  <sheetPr>
    <pageSetUpPr fitToPage="1"/>
  </sheetPr>
  <dimension ref="A1:AF53"/>
  <sheetViews>
    <sheetView view="pageBreakPreview" zoomScale="80" zoomScaleNormal="80" zoomScaleSheetLayoutView="80" workbookViewId="0">
      <selection activeCell="E14" sqref="E14"/>
    </sheetView>
  </sheetViews>
  <sheetFormatPr defaultColWidth="8" defaultRowHeight="12" x14ac:dyDescent="0.2"/>
  <cols>
    <col min="1" max="1" width="2.625" style="1" customWidth="1"/>
    <col min="2" max="2" width="6.125" style="1" customWidth="1"/>
    <col min="3" max="3" width="4.5" style="2" customWidth="1"/>
    <col min="4" max="4" width="2.5" style="2" customWidth="1"/>
    <col min="5" max="5" width="8" style="2" customWidth="1"/>
    <col min="6" max="6" width="9.875" style="1" customWidth="1"/>
    <col min="7" max="7" width="11" style="2" customWidth="1"/>
    <col min="8" max="8" width="4.125" style="2" customWidth="1"/>
    <col min="9" max="9" width="7.5" style="2" customWidth="1"/>
    <col min="10" max="10" width="12.375" style="2" customWidth="1"/>
    <col min="11" max="11" width="7.5" style="2" customWidth="1"/>
    <col min="12" max="12" width="8.5" style="2" customWidth="1"/>
    <col min="13" max="13" width="11.5" style="2" customWidth="1"/>
    <col min="14" max="14" width="43.375" style="2" customWidth="1"/>
    <col min="15" max="15" width="20" style="2" customWidth="1"/>
    <col min="16" max="32" width="8" style="2"/>
    <col min="33" max="16384" width="8" style="3"/>
  </cols>
  <sheetData>
    <row r="1" spans="1:15" ht="14.25" customHeight="1" x14ac:dyDescent="0.2">
      <c r="N1" s="50" t="s">
        <v>42</v>
      </c>
    </row>
    <row r="2" spans="1:15" ht="15.75" customHeight="1" x14ac:dyDescent="0.2">
      <c r="A2" s="51" t="s">
        <v>41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24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2">
      <c r="A4" s="4"/>
      <c r="B4" s="4"/>
      <c r="C4" s="5"/>
      <c r="D4" s="5"/>
      <c r="E4" s="5"/>
      <c r="F4" s="4"/>
      <c r="G4" s="5"/>
      <c r="H4" s="5"/>
      <c r="I4" s="5"/>
      <c r="J4" s="5"/>
      <c r="K4" s="5"/>
      <c r="L4" s="5"/>
      <c r="M4" s="5"/>
      <c r="N4" s="5"/>
      <c r="O4" s="5"/>
    </row>
    <row r="5" spans="1:15" s="1" customFormat="1" ht="32.1" customHeight="1" x14ac:dyDescent="0.2">
      <c r="A5" s="52" t="s">
        <v>0</v>
      </c>
      <c r="B5" s="53" t="s">
        <v>1</v>
      </c>
      <c r="C5" s="53" t="s">
        <v>2</v>
      </c>
      <c r="D5" s="53" t="s">
        <v>3</v>
      </c>
      <c r="E5" s="53"/>
      <c r="F5" s="53" t="s">
        <v>39</v>
      </c>
      <c r="G5" s="53"/>
      <c r="H5" s="53" t="s">
        <v>4</v>
      </c>
      <c r="I5" s="54" t="s">
        <v>26</v>
      </c>
      <c r="J5" s="54"/>
      <c r="K5" s="54"/>
      <c r="L5" s="54"/>
      <c r="M5" s="54"/>
      <c r="N5" s="48" t="s">
        <v>37</v>
      </c>
      <c r="O5" s="53" t="s">
        <v>38</v>
      </c>
    </row>
    <row r="6" spans="1:15" s="1" customFormat="1" ht="33.200000000000003" customHeight="1" x14ac:dyDescent="0.2">
      <c r="A6" s="52"/>
      <c r="B6" s="53"/>
      <c r="C6" s="53"/>
      <c r="D6" s="53"/>
      <c r="E6" s="53"/>
      <c r="F6" s="53"/>
      <c r="G6" s="53"/>
      <c r="H6" s="53"/>
      <c r="I6" s="52" t="s">
        <v>5</v>
      </c>
      <c r="J6" s="52"/>
      <c r="K6" s="52"/>
      <c r="L6" s="52"/>
      <c r="M6" s="53" t="s">
        <v>6</v>
      </c>
      <c r="N6" s="54" t="s">
        <v>43</v>
      </c>
      <c r="O6" s="53"/>
    </row>
    <row r="7" spans="1:15" s="1" customFormat="1" ht="114.75" customHeight="1" x14ac:dyDescent="0.2">
      <c r="A7" s="52"/>
      <c r="B7" s="53"/>
      <c r="C7" s="53"/>
      <c r="D7" s="53"/>
      <c r="E7" s="53"/>
      <c r="F7" s="53"/>
      <c r="G7" s="53"/>
      <c r="H7" s="53"/>
      <c r="I7" s="6" t="s">
        <v>27</v>
      </c>
      <c r="J7" s="6" t="s">
        <v>7</v>
      </c>
      <c r="K7" s="6" t="s">
        <v>8</v>
      </c>
      <c r="L7" s="7" t="s">
        <v>44</v>
      </c>
      <c r="M7" s="53"/>
      <c r="N7" s="54"/>
      <c r="O7" s="53"/>
    </row>
    <row r="8" spans="1:15" s="1" customFormat="1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9">
        <v>10</v>
      </c>
      <c r="K8" s="9">
        <v>11</v>
      </c>
      <c r="L8" s="10">
        <v>12</v>
      </c>
      <c r="M8" s="11">
        <v>13</v>
      </c>
      <c r="N8" s="11">
        <v>14</v>
      </c>
      <c r="O8" s="11">
        <v>15</v>
      </c>
    </row>
    <row r="9" spans="1:15" ht="15.75" customHeight="1" x14ac:dyDescent="0.2">
      <c r="A9" s="52">
        <v>1</v>
      </c>
      <c r="B9" s="63" t="s">
        <v>29</v>
      </c>
      <c r="C9" s="52">
        <v>1</v>
      </c>
      <c r="D9" s="64" t="s">
        <v>10</v>
      </c>
      <c r="E9" s="65">
        <v>13</v>
      </c>
      <c r="F9" s="66" t="s">
        <v>17</v>
      </c>
      <c r="G9" s="55">
        <f>14400/3</f>
        <v>4800</v>
      </c>
      <c r="H9" s="67">
        <v>12</v>
      </c>
      <c r="I9" s="68"/>
      <c r="J9" s="58">
        <f>G9*I9</f>
        <v>0</v>
      </c>
      <c r="K9" s="57"/>
      <c r="L9" s="58">
        <f>H9*K9*C9</f>
        <v>0</v>
      </c>
      <c r="M9" s="57" t="s">
        <v>12</v>
      </c>
      <c r="N9" s="58" t="s">
        <v>12</v>
      </c>
      <c r="O9" s="55" t="s">
        <v>12</v>
      </c>
    </row>
    <row r="10" spans="1:15" ht="42.95" customHeight="1" x14ac:dyDescent="0.2">
      <c r="A10" s="52"/>
      <c r="B10" s="63"/>
      <c r="C10" s="52"/>
      <c r="D10" s="64"/>
      <c r="E10" s="65"/>
      <c r="F10" s="66"/>
      <c r="G10" s="55"/>
      <c r="H10" s="67"/>
      <c r="I10" s="68"/>
      <c r="J10" s="58"/>
      <c r="K10" s="57"/>
      <c r="L10" s="59"/>
      <c r="M10" s="57"/>
      <c r="N10" s="58"/>
      <c r="O10" s="55"/>
    </row>
    <row r="11" spans="1:15" ht="42.95" customHeight="1" x14ac:dyDescent="0.2">
      <c r="A11" s="52"/>
      <c r="B11" s="63"/>
      <c r="C11" s="52"/>
      <c r="D11" s="14" t="s">
        <v>14</v>
      </c>
      <c r="E11" s="27">
        <f>E9</f>
        <v>13</v>
      </c>
      <c r="F11" s="20" t="s">
        <v>15</v>
      </c>
      <c r="G11" s="33">
        <f>SUM(G9:G10)</f>
        <v>4800</v>
      </c>
      <c r="H11" s="13" t="s">
        <v>12</v>
      </c>
      <c r="I11" s="31" t="s">
        <v>12</v>
      </c>
      <c r="J11" s="35">
        <f>SUM(J9)</f>
        <v>0</v>
      </c>
      <c r="K11" s="31" t="s">
        <v>15</v>
      </c>
      <c r="L11" s="45">
        <f>SUM(L9:L10)</f>
        <v>0</v>
      </c>
      <c r="M11" s="15">
        <f>J11+L11</f>
        <v>0</v>
      </c>
      <c r="N11" s="15"/>
      <c r="O11" s="18">
        <f>M11+N11</f>
        <v>0</v>
      </c>
    </row>
    <row r="12" spans="1:15" ht="15.75" customHeight="1" x14ac:dyDescent="0.2">
      <c r="A12" s="52">
        <v>2</v>
      </c>
      <c r="B12" s="63" t="s">
        <v>30</v>
      </c>
      <c r="C12" s="52">
        <v>2</v>
      </c>
      <c r="D12" s="64" t="s">
        <v>10</v>
      </c>
      <c r="E12" s="72">
        <f>330+80</f>
        <v>410</v>
      </c>
      <c r="F12" s="66" t="s">
        <v>17</v>
      </c>
      <c r="G12" s="55">
        <f>2899200/3</f>
        <v>966400</v>
      </c>
      <c r="H12" s="67">
        <v>12</v>
      </c>
      <c r="I12" s="60"/>
      <c r="J12" s="58">
        <f>G12*I12</f>
        <v>0</v>
      </c>
      <c r="K12" s="57"/>
      <c r="L12" s="62">
        <f>H12*K12*C12</f>
        <v>0</v>
      </c>
      <c r="M12" s="57" t="s">
        <v>12</v>
      </c>
      <c r="N12" s="58" t="s">
        <v>12</v>
      </c>
      <c r="O12" s="55" t="s">
        <v>12</v>
      </c>
    </row>
    <row r="13" spans="1:15" ht="42.95" customHeight="1" x14ac:dyDescent="0.2">
      <c r="A13" s="52"/>
      <c r="B13" s="63"/>
      <c r="C13" s="52"/>
      <c r="D13" s="64"/>
      <c r="E13" s="72"/>
      <c r="F13" s="66"/>
      <c r="G13" s="55"/>
      <c r="H13" s="67"/>
      <c r="I13" s="61"/>
      <c r="J13" s="58"/>
      <c r="K13" s="57"/>
      <c r="L13" s="59"/>
      <c r="M13" s="57"/>
      <c r="N13" s="58"/>
      <c r="O13" s="55"/>
    </row>
    <row r="14" spans="1:15" ht="42.95" customHeight="1" x14ac:dyDescent="0.2">
      <c r="A14" s="52"/>
      <c r="B14" s="63"/>
      <c r="C14" s="52"/>
      <c r="D14" s="14" t="s">
        <v>14</v>
      </c>
      <c r="E14" s="28">
        <f>E12</f>
        <v>410</v>
      </c>
      <c r="F14" s="20" t="s">
        <v>15</v>
      </c>
      <c r="G14" s="33">
        <f>SUM(G12:G13)</f>
        <v>966400</v>
      </c>
      <c r="H14" s="13" t="s">
        <v>12</v>
      </c>
      <c r="I14" s="31" t="s">
        <v>12</v>
      </c>
      <c r="J14" s="35">
        <f>SUM(J12)</f>
        <v>0</v>
      </c>
      <c r="K14" s="31" t="s">
        <v>15</v>
      </c>
      <c r="L14" s="35">
        <f>SUM(L12:L13)</f>
        <v>0</v>
      </c>
      <c r="M14" s="15">
        <f>J14+L14</f>
        <v>0</v>
      </c>
      <c r="N14" s="15"/>
      <c r="O14" s="18">
        <f>M14+N14</f>
        <v>0</v>
      </c>
    </row>
    <row r="15" spans="1:15" s="1" customFormat="1" ht="67.5" customHeight="1" x14ac:dyDescent="0.2">
      <c r="A15" s="52">
        <v>3</v>
      </c>
      <c r="B15" s="69" t="s">
        <v>31</v>
      </c>
      <c r="C15" s="70">
        <v>1</v>
      </c>
      <c r="D15" s="12" t="s">
        <v>10</v>
      </c>
      <c r="E15" s="29">
        <v>52</v>
      </c>
      <c r="F15" s="20" t="s">
        <v>35</v>
      </c>
      <c r="G15" s="34">
        <f>264000/3</f>
        <v>88000</v>
      </c>
      <c r="H15" s="67">
        <v>12</v>
      </c>
      <c r="I15" s="43"/>
      <c r="J15" s="35">
        <f>G15*I15</f>
        <v>0</v>
      </c>
      <c r="K15" s="31"/>
      <c r="L15" s="35">
        <f>H15*K15*C15</f>
        <v>0</v>
      </c>
      <c r="M15" s="57" t="s">
        <v>12</v>
      </c>
      <c r="N15" s="58" t="s">
        <v>12</v>
      </c>
      <c r="O15" s="55" t="s">
        <v>12</v>
      </c>
    </row>
    <row r="16" spans="1:15" s="1" customFormat="1" ht="58.5" customHeight="1" x14ac:dyDescent="0.2">
      <c r="A16" s="52"/>
      <c r="B16" s="69"/>
      <c r="C16" s="70"/>
      <c r="D16" s="12"/>
      <c r="E16" s="29"/>
      <c r="F16" s="20" t="s">
        <v>32</v>
      </c>
      <c r="G16" s="34">
        <f>234000/3</f>
        <v>78000</v>
      </c>
      <c r="H16" s="67"/>
      <c r="I16" s="43"/>
      <c r="J16" s="35">
        <f>G16*I16</f>
        <v>0</v>
      </c>
      <c r="K16" s="31" t="s">
        <v>12</v>
      </c>
      <c r="L16" s="35" t="s">
        <v>12</v>
      </c>
      <c r="M16" s="57"/>
      <c r="N16" s="58"/>
      <c r="O16" s="55"/>
    </row>
    <row r="17" spans="1:15" s="1" customFormat="1" ht="42.95" customHeight="1" x14ac:dyDescent="0.2">
      <c r="A17" s="52"/>
      <c r="B17" s="69"/>
      <c r="C17" s="70"/>
      <c r="D17" s="12"/>
      <c r="E17" s="30"/>
      <c r="F17" s="20" t="s">
        <v>33</v>
      </c>
      <c r="G17" s="34">
        <f>1020000/3</f>
        <v>340000</v>
      </c>
      <c r="H17" s="67"/>
      <c r="I17" s="43"/>
      <c r="J17" s="35">
        <f>G17*I17</f>
        <v>0</v>
      </c>
      <c r="K17" s="31" t="s">
        <v>12</v>
      </c>
      <c r="L17" s="35" t="s">
        <v>12</v>
      </c>
      <c r="M17" s="57"/>
      <c r="N17" s="58"/>
      <c r="O17" s="55"/>
    </row>
    <row r="18" spans="1:15" s="1" customFormat="1" ht="42.75" customHeight="1" x14ac:dyDescent="0.2">
      <c r="A18" s="52"/>
      <c r="B18" s="69"/>
      <c r="C18" s="71"/>
      <c r="D18" s="24" t="s">
        <v>14</v>
      </c>
      <c r="E18" s="29">
        <f>E15</f>
        <v>52</v>
      </c>
      <c r="F18" s="21" t="s">
        <v>15</v>
      </c>
      <c r="G18" s="34">
        <f>SUM(G15:G17)</f>
        <v>506000</v>
      </c>
      <c r="H18" s="13" t="s">
        <v>12</v>
      </c>
      <c r="I18" s="31" t="s">
        <v>12</v>
      </c>
      <c r="J18" s="35">
        <f>SUM(J15:J17)</f>
        <v>0</v>
      </c>
      <c r="K18" s="31" t="s">
        <v>15</v>
      </c>
      <c r="L18" s="35">
        <f>SUM(L15:L17)</f>
        <v>0</v>
      </c>
      <c r="M18" s="15">
        <f>J18+L18</f>
        <v>0</v>
      </c>
      <c r="N18" s="15"/>
      <c r="O18" s="16">
        <f>M18+N18</f>
        <v>0</v>
      </c>
    </row>
    <row r="19" spans="1:15" ht="15.75" customHeight="1" x14ac:dyDescent="0.2">
      <c r="A19" s="52">
        <v>4</v>
      </c>
      <c r="B19" s="63" t="s">
        <v>18</v>
      </c>
      <c r="C19" s="52">
        <v>60</v>
      </c>
      <c r="D19" s="64" t="s">
        <v>10</v>
      </c>
      <c r="E19" s="65">
        <v>443.2</v>
      </c>
      <c r="F19" s="66" t="s">
        <v>17</v>
      </c>
      <c r="G19" s="55">
        <f>760089/3</f>
        <v>253363</v>
      </c>
      <c r="H19" s="67">
        <v>12</v>
      </c>
      <c r="I19" s="68"/>
      <c r="J19" s="58">
        <f>G19*I19</f>
        <v>0</v>
      </c>
      <c r="K19" s="57"/>
      <c r="L19" s="58">
        <f>H19*K19*C19</f>
        <v>0</v>
      </c>
      <c r="M19" s="57" t="s">
        <v>12</v>
      </c>
      <c r="N19" s="58" t="s">
        <v>12</v>
      </c>
      <c r="O19" s="55" t="s">
        <v>12</v>
      </c>
    </row>
    <row r="20" spans="1:15" ht="42.95" customHeight="1" x14ac:dyDescent="0.2">
      <c r="A20" s="52"/>
      <c r="B20" s="63"/>
      <c r="C20" s="52"/>
      <c r="D20" s="64"/>
      <c r="E20" s="65"/>
      <c r="F20" s="66"/>
      <c r="G20" s="55"/>
      <c r="H20" s="67"/>
      <c r="I20" s="68"/>
      <c r="J20" s="58"/>
      <c r="K20" s="57"/>
      <c r="L20" s="58"/>
      <c r="M20" s="57"/>
      <c r="N20" s="58"/>
      <c r="O20" s="55"/>
    </row>
    <row r="21" spans="1:15" ht="42.95" customHeight="1" x14ac:dyDescent="0.2">
      <c r="A21" s="52"/>
      <c r="B21" s="63"/>
      <c r="C21" s="52"/>
      <c r="D21" s="14" t="s">
        <v>14</v>
      </c>
      <c r="E21" s="27">
        <f>E19</f>
        <v>443.2</v>
      </c>
      <c r="F21" s="20" t="s">
        <v>15</v>
      </c>
      <c r="G21" s="33">
        <f>SUM(G19:G20)</f>
        <v>253363</v>
      </c>
      <c r="H21" s="13" t="s">
        <v>12</v>
      </c>
      <c r="I21" s="31" t="s">
        <v>12</v>
      </c>
      <c r="J21" s="35">
        <f>SUM(J19)</f>
        <v>0</v>
      </c>
      <c r="K21" s="31" t="s">
        <v>15</v>
      </c>
      <c r="L21" s="35">
        <f>SUM(L19:L20)</f>
        <v>0</v>
      </c>
      <c r="M21" s="15">
        <f>J19+L21</f>
        <v>0</v>
      </c>
      <c r="N21" s="15"/>
      <c r="O21" s="16">
        <f>M21+N21</f>
        <v>0</v>
      </c>
    </row>
    <row r="22" spans="1:15" ht="15.75" customHeight="1" x14ac:dyDescent="0.2">
      <c r="A22" s="52">
        <v>5</v>
      </c>
      <c r="B22" s="63" t="s">
        <v>28</v>
      </c>
      <c r="C22" s="52">
        <v>9</v>
      </c>
      <c r="D22" s="64" t="s">
        <v>10</v>
      </c>
      <c r="E22" s="65">
        <v>73</v>
      </c>
      <c r="F22" s="66" t="s">
        <v>17</v>
      </c>
      <c r="G22" s="55">
        <f>162000/3</f>
        <v>54000</v>
      </c>
      <c r="H22" s="67">
        <v>12</v>
      </c>
      <c r="I22" s="68"/>
      <c r="J22" s="58">
        <f>G22*I22</f>
        <v>0</v>
      </c>
      <c r="K22" s="57"/>
      <c r="L22" s="58">
        <f>H22*K22*C22</f>
        <v>0</v>
      </c>
      <c r="M22" s="57" t="s">
        <v>12</v>
      </c>
      <c r="N22" s="58" t="s">
        <v>12</v>
      </c>
      <c r="O22" s="55" t="s">
        <v>12</v>
      </c>
    </row>
    <row r="23" spans="1:15" ht="42.95" customHeight="1" x14ac:dyDescent="0.2">
      <c r="A23" s="52"/>
      <c r="B23" s="63"/>
      <c r="C23" s="52"/>
      <c r="D23" s="64"/>
      <c r="E23" s="65"/>
      <c r="F23" s="66"/>
      <c r="G23" s="55"/>
      <c r="H23" s="67"/>
      <c r="I23" s="68"/>
      <c r="J23" s="58"/>
      <c r="K23" s="57"/>
      <c r="L23" s="58"/>
      <c r="M23" s="57"/>
      <c r="N23" s="58"/>
      <c r="O23" s="55"/>
    </row>
    <row r="24" spans="1:15" ht="42.95" customHeight="1" x14ac:dyDescent="0.2">
      <c r="A24" s="52"/>
      <c r="B24" s="63"/>
      <c r="C24" s="52"/>
      <c r="D24" s="14" t="s">
        <v>14</v>
      </c>
      <c r="E24" s="27">
        <f>E22</f>
        <v>73</v>
      </c>
      <c r="F24" s="20" t="s">
        <v>15</v>
      </c>
      <c r="G24" s="33">
        <f>SUM(G22:G23)</f>
        <v>54000</v>
      </c>
      <c r="H24" s="13" t="s">
        <v>12</v>
      </c>
      <c r="I24" s="31" t="s">
        <v>12</v>
      </c>
      <c r="J24" s="35">
        <f>SUM(J22)</f>
        <v>0</v>
      </c>
      <c r="K24" s="31" t="s">
        <v>15</v>
      </c>
      <c r="L24" s="35">
        <f>SUM(L22:L23)</f>
        <v>0</v>
      </c>
      <c r="M24" s="15">
        <f>J22+L24</f>
        <v>0</v>
      </c>
      <c r="N24" s="15"/>
      <c r="O24" s="16">
        <f>M24+N24</f>
        <v>0</v>
      </c>
    </row>
    <row r="25" spans="1:15" ht="42.95" customHeight="1" x14ac:dyDescent="0.2">
      <c r="A25" s="52">
        <v>6</v>
      </c>
      <c r="B25" s="63" t="s">
        <v>19</v>
      </c>
      <c r="C25" s="52">
        <v>71</v>
      </c>
      <c r="D25" s="14" t="s">
        <v>10</v>
      </c>
      <c r="E25" s="27">
        <v>1235.9000000000001</v>
      </c>
      <c r="F25" s="25" t="s">
        <v>11</v>
      </c>
      <c r="G25" s="33">
        <f>958131/3</f>
        <v>319377</v>
      </c>
      <c r="H25" s="67">
        <v>12</v>
      </c>
      <c r="I25" s="43"/>
      <c r="J25" s="35">
        <f>G25*I25</f>
        <v>0</v>
      </c>
      <c r="K25" s="31"/>
      <c r="L25" s="35">
        <f>H25*K25*C25</f>
        <v>0</v>
      </c>
      <c r="M25" s="57" t="s">
        <v>12</v>
      </c>
      <c r="N25" s="58" t="s">
        <v>12</v>
      </c>
      <c r="O25" s="55" t="s">
        <v>12</v>
      </c>
    </row>
    <row r="26" spans="1:15" ht="55.5" customHeight="1" x14ac:dyDescent="0.2">
      <c r="A26" s="52"/>
      <c r="B26" s="63"/>
      <c r="C26" s="52"/>
      <c r="D26" s="14"/>
      <c r="E26" s="31"/>
      <c r="F26" s="25" t="s">
        <v>13</v>
      </c>
      <c r="G26" s="35">
        <f>2044719/3</f>
        <v>681573</v>
      </c>
      <c r="H26" s="67"/>
      <c r="I26" s="43"/>
      <c r="J26" s="35">
        <f>G26*I26</f>
        <v>0</v>
      </c>
      <c r="K26" s="31" t="s">
        <v>12</v>
      </c>
      <c r="L26" s="31" t="s">
        <v>12</v>
      </c>
      <c r="M26" s="57"/>
      <c r="N26" s="58"/>
      <c r="O26" s="55"/>
    </row>
    <row r="27" spans="1:15" ht="42.95" customHeight="1" x14ac:dyDescent="0.2">
      <c r="A27" s="52"/>
      <c r="B27" s="63"/>
      <c r="C27" s="52"/>
      <c r="D27" s="14" t="s">
        <v>14</v>
      </c>
      <c r="E27" s="27">
        <f>E25</f>
        <v>1235.9000000000001</v>
      </c>
      <c r="F27" s="20" t="s">
        <v>15</v>
      </c>
      <c r="G27" s="33">
        <f>SUM(G25:G26)</f>
        <v>1000950</v>
      </c>
      <c r="H27" s="13" t="s">
        <v>12</v>
      </c>
      <c r="I27" s="31" t="s">
        <v>12</v>
      </c>
      <c r="J27" s="35">
        <f>SUM(J25:J26)</f>
        <v>0</v>
      </c>
      <c r="K27" s="31" t="s">
        <v>15</v>
      </c>
      <c r="L27" s="35">
        <f>SUM(L25:L26)</f>
        <v>0</v>
      </c>
      <c r="M27" s="15">
        <f>J27+L27</f>
        <v>0</v>
      </c>
      <c r="N27" s="15"/>
      <c r="O27" s="16">
        <f>M27+N27</f>
        <v>0</v>
      </c>
    </row>
    <row r="28" spans="1:15" ht="42.95" customHeight="1" x14ac:dyDescent="0.2">
      <c r="A28" s="52">
        <v>7</v>
      </c>
      <c r="B28" s="63" t="s">
        <v>20</v>
      </c>
      <c r="C28" s="52">
        <v>140</v>
      </c>
      <c r="D28" s="14" t="s">
        <v>10</v>
      </c>
      <c r="E28" s="27">
        <v>847.1</v>
      </c>
      <c r="F28" s="25" t="s">
        <v>21</v>
      </c>
      <c r="G28" s="33">
        <f>2131065/3</f>
        <v>710355</v>
      </c>
      <c r="H28" s="67">
        <v>12</v>
      </c>
      <c r="I28" s="43"/>
      <c r="J28" s="35">
        <f>G28*I28</f>
        <v>0</v>
      </c>
      <c r="K28" s="31"/>
      <c r="L28" s="35">
        <f>H28*K28*C28</f>
        <v>0</v>
      </c>
      <c r="M28" s="57" t="s">
        <v>12</v>
      </c>
      <c r="N28" s="58" t="s">
        <v>12</v>
      </c>
      <c r="O28" s="55" t="s">
        <v>12</v>
      </c>
    </row>
    <row r="29" spans="1:15" ht="42.95" customHeight="1" x14ac:dyDescent="0.2">
      <c r="A29" s="52"/>
      <c r="B29" s="63"/>
      <c r="C29" s="52"/>
      <c r="D29" s="14"/>
      <c r="E29" s="31"/>
      <c r="F29" s="25" t="s">
        <v>22</v>
      </c>
      <c r="G29" s="35">
        <f>3966045/3</f>
        <v>1322015</v>
      </c>
      <c r="H29" s="67"/>
      <c r="I29" s="43"/>
      <c r="J29" s="35">
        <f>G29*I29</f>
        <v>0</v>
      </c>
      <c r="K29" s="31" t="s">
        <v>12</v>
      </c>
      <c r="L29" s="31" t="s">
        <v>12</v>
      </c>
      <c r="M29" s="57"/>
      <c r="N29" s="58"/>
      <c r="O29" s="55"/>
    </row>
    <row r="30" spans="1:15" ht="42.95" customHeight="1" x14ac:dyDescent="0.2">
      <c r="A30" s="52"/>
      <c r="B30" s="63"/>
      <c r="C30" s="52"/>
      <c r="D30" s="14" t="s">
        <v>14</v>
      </c>
      <c r="E30" s="27">
        <f>E28</f>
        <v>847.1</v>
      </c>
      <c r="F30" s="20" t="s">
        <v>15</v>
      </c>
      <c r="G30" s="33">
        <f>SUM(G28:G29)</f>
        <v>2032370</v>
      </c>
      <c r="H30" s="13" t="s">
        <v>12</v>
      </c>
      <c r="I30" s="31" t="s">
        <v>12</v>
      </c>
      <c r="J30" s="35">
        <f>SUM(J28:J29)</f>
        <v>0</v>
      </c>
      <c r="K30" s="31" t="s">
        <v>15</v>
      </c>
      <c r="L30" s="35">
        <f>SUM(L28:L29)</f>
        <v>0</v>
      </c>
      <c r="M30" s="15">
        <f>J30+L30</f>
        <v>0</v>
      </c>
      <c r="N30" s="15"/>
      <c r="O30" s="16">
        <f>M30+N30</f>
        <v>0</v>
      </c>
    </row>
    <row r="31" spans="1:15" ht="15.75" customHeight="1" x14ac:dyDescent="0.2">
      <c r="A31" s="73">
        <v>8</v>
      </c>
      <c r="B31" s="76" t="s">
        <v>16</v>
      </c>
      <c r="C31" s="71">
        <v>11</v>
      </c>
      <c r="D31" s="94" t="s">
        <v>10</v>
      </c>
      <c r="E31" s="92">
        <v>653</v>
      </c>
      <c r="F31" s="90" t="s">
        <v>17</v>
      </c>
      <c r="G31" s="86">
        <f>2750136/3</f>
        <v>916712</v>
      </c>
      <c r="H31" s="88">
        <v>12</v>
      </c>
      <c r="I31" s="60"/>
      <c r="J31" s="83">
        <f>G31*I31</f>
        <v>0</v>
      </c>
      <c r="K31" s="84"/>
      <c r="L31" s="83">
        <f>H31*K31*C31</f>
        <v>0</v>
      </c>
      <c r="M31" s="84" t="s">
        <v>12</v>
      </c>
      <c r="N31" s="83" t="s">
        <v>12</v>
      </c>
      <c r="O31" s="81" t="s">
        <v>12</v>
      </c>
    </row>
    <row r="32" spans="1:15" ht="42.95" customHeight="1" x14ac:dyDescent="0.2">
      <c r="A32" s="74"/>
      <c r="B32" s="77"/>
      <c r="C32" s="79"/>
      <c r="D32" s="95"/>
      <c r="E32" s="93"/>
      <c r="F32" s="91"/>
      <c r="G32" s="87"/>
      <c r="H32" s="89"/>
      <c r="I32" s="61"/>
      <c r="J32" s="62"/>
      <c r="K32" s="85"/>
      <c r="L32" s="62"/>
      <c r="M32" s="85"/>
      <c r="N32" s="62"/>
      <c r="O32" s="82"/>
    </row>
    <row r="33" spans="1:15" s="1" customFormat="1" ht="42.95" customHeight="1" x14ac:dyDescent="0.2">
      <c r="A33" s="75"/>
      <c r="B33" s="78"/>
      <c r="C33" s="80"/>
      <c r="D33" s="12" t="s">
        <v>14</v>
      </c>
      <c r="E33" s="29">
        <f>E31</f>
        <v>653</v>
      </c>
      <c r="F33" s="21" t="s">
        <v>15</v>
      </c>
      <c r="G33" s="34">
        <f>SUM(G31:G32)</f>
        <v>916712</v>
      </c>
      <c r="H33" s="13" t="s">
        <v>12</v>
      </c>
      <c r="I33" s="31" t="s">
        <v>12</v>
      </c>
      <c r="J33" s="35">
        <f>SUM(J31:J32)</f>
        <v>0</v>
      </c>
      <c r="K33" s="31" t="s">
        <v>15</v>
      </c>
      <c r="L33" s="35">
        <f>SUM(L31:L32)</f>
        <v>0</v>
      </c>
      <c r="M33" s="15">
        <f>J33+L33</f>
        <v>0</v>
      </c>
      <c r="N33" s="15"/>
      <c r="O33" s="16">
        <f>M33+N33</f>
        <v>0</v>
      </c>
    </row>
    <row r="34" spans="1:15" s="1" customFormat="1" ht="42.95" customHeight="1" x14ac:dyDescent="0.2">
      <c r="A34" s="52">
        <v>9</v>
      </c>
      <c r="B34" s="69" t="s">
        <v>9</v>
      </c>
      <c r="C34" s="70">
        <v>7</v>
      </c>
      <c r="D34" s="12" t="s">
        <v>10</v>
      </c>
      <c r="E34" s="29">
        <v>357</v>
      </c>
      <c r="F34" s="26" t="s">
        <v>11</v>
      </c>
      <c r="G34" s="34">
        <f>664353/3</f>
        <v>221451</v>
      </c>
      <c r="H34" s="67">
        <v>12</v>
      </c>
      <c r="I34" s="43"/>
      <c r="J34" s="35">
        <f>G34*I34</f>
        <v>0</v>
      </c>
      <c r="K34" s="31"/>
      <c r="L34" s="35">
        <f>H34*K34*C34</f>
        <v>0</v>
      </c>
      <c r="M34" s="57" t="s">
        <v>12</v>
      </c>
      <c r="N34" s="58" t="s">
        <v>12</v>
      </c>
      <c r="O34" s="55" t="s">
        <v>12</v>
      </c>
    </row>
    <row r="35" spans="1:15" s="1" customFormat="1" ht="57.75" customHeight="1" x14ac:dyDescent="0.2">
      <c r="A35" s="52"/>
      <c r="B35" s="69"/>
      <c r="C35" s="70"/>
      <c r="D35" s="12"/>
      <c r="E35" s="30"/>
      <c r="F35" s="26" t="s">
        <v>13</v>
      </c>
      <c r="G35" s="34">
        <f>1403772/3</f>
        <v>467924</v>
      </c>
      <c r="H35" s="67"/>
      <c r="I35" s="43"/>
      <c r="J35" s="35">
        <f>G35*I35</f>
        <v>0</v>
      </c>
      <c r="K35" s="31" t="s">
        <v>12</v>
      </c>
      <c r="L35" s="35" t="s">
        <v>12</v>
      </c>
      <c r="M35" s="57"/>
      <c r="N35" s="58"/>
      <c r="O35" s="55"/>
    </row>
    <row r="36" spans="1:15" s="1" customFormat="1" ht="42.95" customHeight="1" x14ac:dyDescent="0.2">
      <c r="A36" s="52"/>
      <c r="B36" s="69"/>
      <c r="C36" s="70"/>
      <c r="D36" s="12" t="s">
        <v>14</v>
      </c>
      <c r="E36" s="29">
        <f>E34</f>
        <v>357</v>
      </c>
      <c r="F36" s="21" t="s">
        <v>15</v>
      </c>
      <c r="G36" s="34">
        <f>SUM(G34:G35)</f>
        <v>689375</v>
      </c>
      <c r="H36" s="13" t="s">
        <v>12</v>
      </c>
      <c r="I36" s="31" t="s">
        <v>12</v>
      </c>
      <c r="J36" s="35">
        <f>SUM(J34:J35)</f>
        <v>0</v>
      </c>
      <c r="K36" s="31" t="s">
        <v>15</v>
      </c>
      <c r="L36" s="35">
        <f>SUM(L34:L35)</f>
        <v>0</v>
      </c>
      <c r="M36" s="15">
        <f>J36+L36</f>
        <v>0</v>
      </c>
      <c r="N36" s="15"/>
      <c r="O36" s="16">
        <f>M36+N36</f>
        <v>0</v>
      </c>
    </row>
    <row r="37" spans="1:15" ht="15.75" customHeight="1" x14ac:dyDescent="0.2">
      <c r="A37" s="52">
        <v>10</v>
      </c>
      <c r="B37" s="63" t="s">
        <v>23</v>
      </c>
      <c r="C37" s="52">
        <v>44</v>
      </c>
      <c r="D37" s="64" t="s">
        <v>10</v>
      </c>
      <c r="E37" s="65">
        <v>381.5</v>
      </c>
      <c r="F37" s="66" t="s">
        <v>17</v>
      </c>
      <c r="G37" s="55">
        <f>443796/3</f>
        <v>147932</v>
      </c>
      <c r="H37" s="67">
        <v>12</v>
      </c>
      <c r="I37" s="96"/>
      <c r="J37" s="58">
        <f>G37*I37</f>
        <v>0</v>
      </c>
      <c r="K37" s="57"/>
      <c r="L37" s="58">
        <f>H37*K37*C37</f>
        <v>0</v>
      </c>
      <c r="M37" s="57" t="s">
        <v>12</v>
      </c>
      <c r="N37" s="58" t="s">
        <v>12</v>
      </c>
      <c r="O37" s="55" t="s">
        <v>12</v>
      </c>
    </row>
    <row r="38" spans="1:15" ht="42.95" customHeight="1" x14ac:dyDescent="0.2">
      <c r="A38" s="52"/>
      <c r="B38" s="63"/>
      <c r="C38" s="52"/>
      <c r="D38" s="64"/>
      <c r="E38" s="65"/>
      <c r="F38" s="66"/>
      <c r="G38" s="55"/>
      <c r="H38" s="67"/>
      <c r="I38" s="96"/>
      <c r="J38" s="58"/>
      <c r="K38" s="57"/>
      <c r="L38" s="58"/>
      <c r="M38" s="57"/>
      <c r="N38" s="58"/>
      <c r="O38" s="55"/>
    </row>
    <row r="39" spans="1:15" ht="42.95" customHeight="1" x14ac:dyDescent="0.2">
      <c r="A39" s="52"/>
      <c r="B39" s="63"/>
      <c r="C39" s="52"/>
      <c r="D39" s="14" t="s">
        <v>14</v>
      </c>
      <c r="E39" s="27">
        <f>E37</f>
        <v>381.5</v>
      </c>
      <c r="F39" s="20" t="s">
        <v>15</v>
      </c>
      <c r="G39" s="33">
        <f>SUM(G37:G38)</f>
        <v>147932</v>
      </c>
      <c r="H39" s="13" t="s">
        <v>12</v>
      </c>
      <c r="I39" s="31" t="s">
        <v>12</v>
      </c>
      <c r="J39" s="35">
        <f>SUM(J37)</f>
        <v>0</v>
      </c>
      <c r="K39" s="31" t="s">
        <v>15</v>
      </c>
      <c r="L39" s="35">
        <f>SUM(L37:L38)</f>
        <v>0</v>
      </c>
      <c r="M39" s="15">
        <f>J39+L39</f>
        <v>0</v>
      </c>
      <c r="N39" s="15"/>
      <c r="O39" s="18">
        <f>M39+N39</f>
        <v>0</v>
      </c>
    </row>
    <row r="40" spans="1:15" ht="42.95" customHeight="1" x14ac:dyDescent="0.2">
      <c r="A40" s="52">
        <v>11</v>
      </c>
      <c r="B40" s="63" t="s">
        <v>34</v>
      </c>
      <c r="C40" s="52">
        <v>1</v>
      </c>
      <c r="D40" s="14" t="s">
        <v>10</v>
      </c>
      <c r="E40" s="27">
        <v>3.5</v>
      </c>
      <c r="F40" s="25" t="s">
        <v>21</v>
      </c>
      <c r="G40" s="33">
        <f>1380/3</f>
        <v>460</v>
      </c>
      <c r="H40" s="67">
        <v>12</v>
      </c>
      <c r="I40" s="44"/>
      <c r="J40" s="35">
        <f>G40*I40</f>
        <v>0</v>
      </c>
      <c r="K40" s="31"/>
      <c r="L40" s="35">
        <f>H40*K40*C40</f>
        <v>0</v>
      </c>
      <c r="M40" s="57" t="s">
        <v>12</v>
      </c>
      <c r="N40" s="58" t="s">
        <v>12</v>
      </c>
      <c r="O40" s="55" t="s">
        <v>12</v>
      </c>
    </row>
    <row r="41" spans="1:15" ht="42.95" customHeight="1" x14ac:dyDescent="0.2">
      <c r="A41" s="52"/>
      <c r="B41" s="63"/>
      <c r="C41" s="52"/>
      <c r="D41" s="14"/>
      <c r="E41" s="31"/>
      <c r="F41" s="25" t="s">
        <v>22</v>
      </c>
      <c r="G41" s="35">
        <f>660/3</f>
        <v>220</v>
      </c>
      <c r="H41" s="67"/>
      <c r="I41" s="44"/>
      <c r="J41" s="35">
        <f>G41*I41</f>
        <v>0</v>
      </c>
      <c r="K41" s="31" t="s">
        <v>12</v>
      </c>
      <c r="L41" s="31" t="s">
        <v>12</v>
      </c>
      <c r="M41" s="57"/>
      <c r="N41" s="58"/>
      <c r="O41" s="55"/>
    </row>
    <row r="42" spans="1:15" ht="42.95" customHeight="1" x14ac:dyDescent="0.2">
      <c r="A42" s="52"/>
      <c r="B42" s="63"/>
      <c r="C42" s="52"/>
      <c r="D42" s="14" t="s">
        <v>14</v>
      </c>
      <c r="E42" s="27">
        <f>E40</f>
        <v>3.5</v>
      </c>
      <c r="F42" s="20" t="s">
        <v>15</v>
      </c>
      <c r="G42" s="33">
        <f>SUM(G40:G41)</f>
        <v>680</v>
      </c>
      <c r="H42" s="13" t="s">
        <v>12</v>
      </c>
      <c r="I42" s="31" t="s">
        <v>12</v>
      </c>
      <c r="J42" s="35">
        <f>SUM(J40:J41)</f>
        <v>0</v>
      </c>
      <c r="K42" s="31" t="s">
        <v>15</v>
      </c>
      <c r="L42" s="35">
        <f>SUM(L40:L41)</f>
        <v>0</v>
      </c>
      <c r="M42" s="15">
        <f>J42+L42</f>
        <v>0</v>
      </c>
      <c r="N42" s="15"/>
      <c r="O42" s="16">
        <f>M42+N42</f>
        <v>0</v>
      </c>
    </row>
    <row r="43" spans="1:15" ht="42.95" customHeight="1" x14ac:dyDescent="0.2">
      <c r="A43" s="52">
        <v>12</v>
      </c>
      <c r="B43" s="63" t="s">
        <v>24</v>
      </c>
      <c r="C43" s="52">
        <v>1</v>
      </c>
      <c r="D43" s="14" t="s">
        <v>10</v>
      </c>
      <c r="E43" s="27">
        <v>130</v>
      </c>
      <c r="F43" s="25" t="s">
        <v>21</v>
      </c>
      <c r="G43" s="33">
        <f>408282/3</f>
        <v>136094</v>
      </c>
      <c r="H43" s="67">
        <v>12</v>
      </c>
      <c r="I43" s="44"/>
      <c r="J43" s="35">
        <f>G43*I43</f>
        <v>0</v>
      </c>
      <c r="K43" s="31"/>
      <c r="L43" s="35">
        <f>H43*K43*C43</f>
        <v>0</v>
      </c>
      <c r="M43" s="57" t="s">
        <v>12</v>
      </c>
      <c r="N43" s="58" t="s">
        <v>12</v>
      </c>
      <c r="O43" s="55" t="s">
        <v>12</v>
      </c>
    </row>
    <row r="44" spans="1:15" ht="42.95" customHeight="1" x14ac:dyDescent="0.2">
      <c r="A44" s="52"/>
      <c r="B44" s="63"/>
      <c r="C44" s="52"/>
      <c r="D44" s="14"/>
      <c r="E44" s="31"/>
      <c r="F44" s="25" t="s">
        <v>22</v>
      </c>
      <c r="G44" s="35">
        <f>320187/3</f>
        <v>106729</v>
      </c>
      <c r="H44" s="67"/>
      <c r="I44" s="44"/>
      <c r="J44" s="35">
        <f>G44*I44</f>
        <v>0</v>
      </c>
      <c r="K44" s="31" t="s">
        <v>12</v>
      </c>
      <c r="L44" s="31" t="s">
        <v>12</v>
      </c>
      <c r="M44" s="57"/>
      <c r="N44" s="58"/>
      <c r="O44" s="55"/>
    </row>
    <row r="45" spans="1:15" ht="42.95" customHeight="1" x14ac:dyDescent="0.2">
      <c r="A45" s="52"/>
      <c r="B45" s="63"/>
      <c r="C45" s="52"/>
      <c r="D45" s="14" t="s">
        <v>14</v>
      </c>
      <c r="E45" s="27">
        <f>E43</f>
        <v>130</v>
      </c>
      <c r="F45" s="20" t="s">
        <v>15</v>
      </c>
      <c r="G45" s="33">
        <f>SUM(G43:G44)</f>
        <v>242823</v>
      </c>
      <c r="H45" s="13" t="s">
        <v>12</v>
      </c>
      <c r="I45" s="31" t="s">
        <v>12</v>
      </c>
      <c r="J45" s="35">
        <f>SUM(J43:J44)</f>
        <v>0</v>
      </c>
      <c r="K45" s="31" t="s">
        <v>15</v>
      </c>
      <c r="L45" s="35">
        <f>SUM(L43:L44)</f>
        <v>0</v>
      </c>
      <c r="M45" s="15">
        <f>J45+L45</f>
        <v>0</v>
      </c>
      <c r="N45" s="15"/>
      <c r="O45" s="16">
        <f>M45+N45</f>
        <v>0</v>
      </c>
    </row>
    <row r="46" spans="1:15" ht="21" customHeight="1" x14ac:dyDescent="0.2">
      <c r="B46" s="37" t="s">
        <v>15</v>
      </c>
      <c r="C46" s="37">
        <f>SUM(C9,C12,C15,C19,C22,C25,C28,C31,C34,C37,C40,C43)</f>
        <v>348</v>
      </c>
      <c r="D46" s="38"/>
      <c r="E46" s="32">
        <f>SUM(E11,E14,E18,E21,E24,E27,E30,E33,E36,E39,E42,E45)</f>
        <v>4599.2000000000007</v>
      </c>
      <c r="F46" s="39"/>
      <c r="G46" s="40">
        <f>SUM(G11,G14,G18,G21,G24,G27,G30,G33,G36,G39,G42,G45)</f>
        <v>6815405</v>
      </c>
      <c r="H46" s="41"/>
      <c r="I46" s="42" t="s">
        <v>15</v>
      </c>
      <c r="J46" s="40">
        <f>SUM(J11,J14,J18,J21,J24,J27,J30,J33,J36,J39,J42,J45)</f>
        <v>0</v>
      </c>
      <c r="K46" s="56" t="s">
        <v>15</v>
      </c>
      <c r="L46" s="56"/>
      <c r="M46" s="40">
        <f>SUM(M11,M14,M18,M21,M24,M27,M30,M33,M36,M39,M42,M45)</f>
        <v>0</v>
      </c>
      <c r="N46" s="46">
        <f>SUM(N11,N14,N18,N21,N24,N27,N30,N33,N36,N39,N42,N45)</f>
        <v>0</v>
      </c>
      <c r="O46" s="46">
        <f>SUM(O11,O14,O18,O21,O24,O27,O30,O33,O36,O39,O42,O45)</f>
        <v>0</v>
      </c>
    </row>
    <row r="47" spans="1:15" ht="18.75" customHeight="1" x14ac:dyDescent="0.2">
      <c r="J47" s="17"/>
      <c r="M47" s="36"/>
      <c r="N47" s="41" t="s">
        <v>25</v>
      </c>
      <c r="O47" s="47">
        <f>O46*1.23</f>
        <v>0</v>
      </c>
    </row>
    <row r="51" spans="11:15" ht="12.75" x14ac:dyDescent="0.2">
      <c r="K51" s="22"/>
      <c r="L51" s="23"/>
      <c r="M51" s="23"/>
    </row>
    <row r="52" spans="11:15" x14ac:dyDescent="0.2">
      <c r="O52" s="19"/>
    </row>
    <row r="53" spans="11:15" x14ac:dyDescent="0.2">
      <c r="O53" s="19"/>
    </row>
  </sheetData>
  <sheetProtection selectLockedCells="1" selectUnlockedCells="1"/>
  <mergeCells count="145">
    <mergeCell ref="A43:A45"/>
    <mergeCell ref="B43:B45"/>
    <mergeCell ref="C43:C45"/>
    <mergeCell ref="H43:H44"/>
    <mergeCell ref="M43:M44"/>
    <mergeCell ref="N43:N44"/>
    <mergeCell ref="A40:A42"/>
    <mergeCell ref="B40:B42"/>
    <mergeCell ref="C40:C42"/>
    <mergeCell ref="H40:H41"/>
    <mergeCell ref="M40:M41"/>
    <mergeCell ref="N40:N41"/>
    <mergeCell ref="O40:O41"/>
    <mergeCell ref="N37:N38"/>
    <mergeCell ref="M37:M38"/>
    <mergeCell ref="A37:A39"/>
    <mergeCell ref="B37:B39"/>
    <mergeCell ref="C37:C39"/>
    <mergeCell ref="D37:D38"/>
    <mergeCell ref="E37:E38"/>
    <mergeCell ref="F37:F38"/>
    <mergeCell ref="G37:G38"/>
    <mergeCell ref="H37:H38"/>
    <mergeCell ref="I37:I38"/>
    <mergeCell ref="A34:A36"/>
    <mergeCell ref="B34:B36"/>
    <mergeCell ref="C34:C36"/>
    <mergeCell ref="H34:H35"/>
    <mergeCell ref="M34:M35"/>
    <mergeCell ref="N34:N35"/>
    <mergeCell ref="O34:O35"/>
    <mergeCell ref="N31:N32"/>
    <mergeCell ref="M31:M32"/>
    <mergeCell ref="F31:F32"/>
    <mergeCell ref="E31:E32"/>
    <mergeCell ref="D31:D32"/>
    <mergeCell ref="A25:A27"/>
    <mergeCell ref="B25:B27"/>
    <mergeCell ref="C25:C27"/>
    <mergeCell ref="H25:H26"/>
    <mergeCell ref="M25:M26"/>
    <mergeCell ref="N25:N26"/>
    <mergeCell ref="J22:J23"/>
    <mergeCell ref="K22:K23"/>
    <mergeCell ref="A31:A33"/>
    <mergeCell ref="B31:B33"/>
    <mergeCell ref="C31:C33"/>
    <mergeCell ref="A28:A30"/>
    <mergeCell ref="B28:B30"/>
    <mergeCell ref="C28:C30"/>
    <mergeCell ref="H28:H29"/>
    <mergeCell ref="M28:M29"/>
    <mergeCell ref="N28:N29"/>
    <mergeCell ref="G31:G32"/>
    <mergeCell ref="H31:H32"/>
    <mergeCell ref="I31:I32"/>
    <mergeCell ref="J31:J32"/>
    <mergeCell ref="K31:K32"/>
    <mergeCell ref="L31:L32"/>
    <mergeCell ref="A22:A24"/>
    <mergeCell ref="I19:I20"/>
    <mergeCell ref="J19:J20"/>
    <mergeCell ref="K19:K20"/>
    <mergeCell ref="L19:L20"/>
    <mergeCell ref="G22:G23"/>
    <mergeCell ref="H22:H23"/>
    <mergeCell ref="O28:O29"/>
    <mergeCell ref="O22:O23"/>
    <mergeCell ref="O25:O26"/>
    <mergeCell ref="F12:F13"/>
    <mergeCell ref="G12:G13"/>
    <mergeCell ref="H12:H13"/>
    <mergeCell ref="B22:B24"/>
    <mergeCell ref="C22:C24"/>
    <mergeCell ref="D22:D23"/>
    <mergeCell ref="E22:E23"/>
    <mergeCell ref="F22:F23"/>
    <mergeCell ref="A19:A21"/>
    <mergeCell ref="B19:B21"/>
    <mergeCell ref="C19:C21"/>
    <mergeCell ref="D19:D20"/>
    <mergeCell ref="E19:E20"/>
    <mergeCell ref="F19:F20"/>
    <mergeCell ref="G19:G20"/>
    <mergeCell ref="H19:H20"/>
    <mergeCell ref="K12:K13"/>
    <mergeCell ref="L12:L13"/>
    <mergeCell ref="O19:O20"/>
    <mergeCell ref="N19:N20"/>
    <mergeCell ref="M19:M20"/>
    <mergeCell ref="N22:N23"/>
    <mergeCell ref="A9:A11"/>
    <mergeCell ref="B9:B11"/>
    <mergeCell ref="C9:C11"/>
    <mergeCell ref="D9:D10"/>
    <mergeCell ref="E9:E10"/>
    <mergeCell ref="F9:F10"/>
    <mergeCell ref="G9:G10"/>
    <mergeCell ref="H9:H10"/>
    <mergeCell ref="I9:I10"/>
    <mergeCell ref="A15:A18"/>
    <mergeCell ref="B15:B18"/>
    <mergeCell ref="C15:C18"/>
    <mergeCell ref="H15:H17"/>
    <mergeCell ref="A12:A14"/>
    <mergeCell ref="B12:B14"/>
    <mergeCell ref="C12:C14"/>
    <mergeCell ref="D12:D13"/>
    <mergeCell ref="E12:E13"/>
    <mergeCell ref="N9:N10"/>
    <mergeCell ref="J9:J10"/>
    <mergeCell ref="M15:M17"/>
    <mergeCell ref="N15:N17"/>
    <mergeCell ref="N12:N13"/>
    <mergeCell ref="M12:M13"/>
    <mergeCell ref="I12:I13"/>
    <mergeCell ref="O9:O10"/>
    <mergeCell ref="K46:L46"/>
    <mergeCell ref="K9:K10"/>
    <mergeCell ref="L9:L10"/>
    <mergeCell ref="M9:M10"/>
    <mergeCell ref="O12:O13"/>
    <mergeCell ref="O15:O17"/>
    <mergeCell ref="J12:J13"/>
    <mergeCell ref="I22:I23"/>
    <mergeCell ref="L22:L23"/>
    <mergeCell ref="M22:M23"/>
    <mergeCell ref="O31:O32"/>
    <mergeCell ref="J37:J38"/>
    <mergeCell ref="K37:K38"/>
    <mergeCell ref="L37:L38"/>
    <mergeCell ref="O37:O38"/>
    <mergeCell ref="O43:O44"/>
    <mergeCell ref="A2:O3"/>
    <mergeCell ref="A5:A7"/>
    <mergeCell ref="B5:B7"/>
    <mergeCell ref="C5:C7"/>
    <mergeCell ref="D5:E7"/>
    <mergeCell ref="F5:G7"/>
    <mergeCell ref="H5:H7"/>
    <mergeCell ref="I5:M5"/>
    <mergeCell ref="O5:O7"/>
    <mergeCell ref="I6:L6"/>
    <mergeCell ref="M6:M7"/>
    <mergeCell ref="N6:N7"/>
  </mergeCells>
  <pageMargins left="0.25" right="0.25" top="0.75" bottom="0.75" header="0.51180555555555551" footer="0.51180555555555551"/>
  <pageSetup paperSize="8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B346-87BD-4ECF-857E-765CC6996644}">
  <sheetPr>
    <pageSetUpPr fitToPage="1"/>
  </sheetPr>
  <dimension ref="A1:AF53"/>
  <sheetViews>
    <sheetView view="pageBreakPreview" zoomScale="80" zoomScaleNormal="80" zoomScaleSheetLayoutView="80" workbookViewId="0">
      <selection activeCell="E14" sqref="E14"/>
    </sheetView>
  </sheetViews>
  <sheetFormatPr defaultColWidth="8" defaultRowHeight="12" x14ac:dyDescent="0.2"/>
  <cols>
    <col min="1" max="1" width="2.625" style="1" customWidth="1"/>
    <col min="2" max="2" width="6.125" style="1" customWidth="1"/>
    <col min="3" max="3" width="4.5" style="2" customWidth="1"/>
    <col min="4" max="4" width="2.5" style="2" customWidth="1"/>
    <col min="5" max="5" width="8" style="2" customWidth="1"/>
    <col min="6" max="6" width="9.875" style="1" customWidth="1"/>
    <col min="7" max="7" width="11" style="2" customWidth="1"/>
    <col min="8" max="8" width="4.125" style="2" customWidth="1"/>
    <col min="9" max="9" width="7.5" style="2" customWidth="1"/>
    <col min="10" max="10" width="12.375" style="2" customWidth="1"/>
    <col min="11" max="11" width="7.5" style="2" customWidth="1"/>
    <col min="12" max="12" width="8.5" style="2" customWidth="1"/>
    <col min="13" max="13" width="11.5" style="2" customWidth="1"/>
    <col min="14" max="14" width="43.375" style="2" customWidth="1"/>
    <col min="15" max="15" width="20" style="2" customWidth="1"/>
    <col min="16" max="32" width="8" style="2"/>
    <col min="33" max="16384" width="8" style="3"/>
  </cols>
  <sheetData>
    <row r="1" spans="1:15" ht="14.25" customHeight="1" x14ac:dyDescent="0.2">
      <c r="N1" s="49" t="s">
        <v>42</v>
      </c>
    </row>
    <row r="2" spans="1:15" ht="15.75" customHeight="1" x14ac:dyDescent="0.2">
      <c r="A2" s="51" t="s">
        <v>41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24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2">
      <c r="A4" s="4"/>
      <c r="B4" s="4"/>
      <c r="C4" s="5"/>
      <c r="D4" s="5"/>
      <c r="E4" s="5"/>
      <c r="F4" s="4"/>
      <c r="G4" s="5"/>
      <c r="H4" s="5"/>
      <c r="I4" s="5"/>
      <c r="J4" s="5"/>
      <c r="K4" s="5"/>
      <c r="L4" s="5"/>
      <c r="M4" s="5"/>
      <c r="N4" s="5"/>
      <c r="O4" s="5"/>
    </row>
    <row r="5" spans="1:15" s="1" customFormat="1" ht="32.1" customHeight="1" x14ac:dyDescent="0.2">
      <c r="A5" s="52" t="s">
        <v>0</v>
      </c>
      <c r="B5" s="53" t="s">
        <v>1</v>
      </c>
      <c r="C5" s="53" t="s">
        <v>2</v>
      </c>
      <c r="D5" s="53" t="s">
        <v>3</v>
      </c>
      <c r="E5" s="53"/>
      <c r="F5" s="53" t="s">
        <v>40</v>
      </c>
      <c r="G5" s="53"/>
      <c r="H5" s="53" t="s">
        <v>4</v>
      </c>
      <c r="I5" s="54" t="s">
        <v>26</v>
      </c>
      <c r="J5" s="54"/>
      <c r="K5" s="54"/>
      <c r="L5" s="54"/>
      <c r="M5" s="54"/>
      <c r="N5" s="48" t="s">
        <v>37</v>
      </c>
      <c r="O5" s="53" t="s">
        <v>38</v>
      </c>
    </row>
    <row r="6" spans="1:15" s="1" customFormat="1" ht="33.200000000000003" customHeight="1" x14ac:dyDescent="0.2">
      <c r="A6" s="52"/>
      <c r="B6" s="53"/>
      <c r="C6" s="53"/>
      <c r="D6" s="53"/>
      <c r="E6" s="53"/>
      <c r="F6" s="53"/>
      <c r="G6" s="53"/>
      <c r="H6" s="53"/>
      <c r="I6" s="52" t="s">
        <v>5</v>
      </c>
      <c r="J6" s="52"/>
      <c r="K6" s="52"/>
      <c r="L6" s="52"/>
      <c r="M6" s="53" t="s">
        <v>6</v>
      </c>
      <c r="N6" s="54" t="s">
        <v>43</v>
      </c>
      <c r="O6" s="53"/>
    </row>
    <row r="7" spans="1:15" s="1" customFormat="1" ht="114.75" customHeight="1" x14ac:dyDescent="0.2">
      <c r="A7" s="52"/>
      <c r="B7" s="53"/>
      <c r="C7" s="53"/>
      <c r="D7" s="53"/>
      <c r="E7" s="53"/>
      <c r="F7" s="53"/>
      <c r="G7" s="53"/>
      <c r="H7" s="53"/>
      <c r="I7" s="6" t="s">
        <v>27</v>
      </c>
      <c r="J7" s="6" t="s">
        <v>7</v>
      </c>
      <c r="K7" s="6" t="s">
        <v>8</v>
      </c>
      <c r="L7" s="7" t="s">
        <v>44</v>
      </c>
      <c r="M7" s="53"/>
      <c r="N7" s="54"/>
      <c r="O7" s="53"/>
    </row>
    <row r="8" spans="1:15" s="1" customFormat="1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9">
        <v>10</v>
      </c>
      <c r="K8" s="9">
        <v>11</v>
      </c>
      <c r="L8" s="10">
        <v>12</v>
      </c>
      <c r="M8" s="11">
        <v>13</v>
      </c>
      <c r="N8" s="11">
        <v>14</v>
      </c>
      <c r="O8" s="11">
        <v>15</v>
      </c>
    </row>
    <row r="9" spans="1:15" ht="15.75" customHeight="1" x14ac:dyDescent="0.2">
      <c r="A9" s="52">
        <v>1</v>
      </c>
      <c r="B9" s="63" t="s">
        <v>29</v>
      </c>
      <c r="C9" s="52">
        <v>1</v>
      </c>
      <c r="D9" s="64" t="s">
        <v>10</v>
      </c>
      <c r="E9" s="65">
        <v>13</v>
      </c>
      <c r="F9" s="66" t="s">
        <v>17</v>
      </c>
      <c r="G9" s="55">
        <f>14400/3</f>
        <v>4800</v>
      </c>
      <c r="H9" s="67">
        <v>12</v>
      </c>
      <c r="I9" s="68"/>
      <c r="J9" s="58">
        <f>G9*I9</f>
        <v>0</v>
      </c>
      <c r="K9" s="57"/>
      <c r="L9" s="58">
        <f>H9*K9*C9</f>
        <v>0</v>
      </c>
      <c r="M9" s="57" t="s">
        <v>12</v>
      </c>
      <c r="N9" s="58" t="s">
        <v>12</v>
      </c>
      <c r="O9" s="55" t="s">
        <v>12</v>
      </c>
    </row>
    <row r="10" spans="1:15" ht="42.95" customHeight="1" x14ac:dyDescent="0.2">
      <c r="A10" s="52"/>
      <c r="B10" s="63"/>
      <c r="C10" s="52"/>
      <c r="D10" s="64"/>
      <c r="E10" s="65"/>
      <c r="F10" s="66"/>
      <c r="G10" s="55"/>
      <c r="H10" s="67"/>
      <c r="I10" s="68"/>
      <c r="J10" s="58"/>
      <c r="K10" s="57"/>
      <c r="L10" s="59"/>
      <c r="M10" s="57"/>
      <c r="N10" s="58"/>
      <c r="O10" s="55"/>
    </row>
    <row r="11" spans="1:15" ht="42.95" customHeight="1" x14ac:dyDescent="0.2">
      <c r="A11" s="52"/>
      <c r="B11" s="63"/>
      <c r="C11" s="52"/>
      <c r="D11" s="14" t="s">
        <v>14</v>
      </c>
      <c r="E11" s="27">
        <f>E9</f>
        <v>13</v>
      </c>
      <c r="F11" s="20" t="s">
        <v>15</v>
      </c>
      <c r="G11" s="33">
        <f>SUM(G9:G10)</f>
        <v>4800</v>
      </c>
      <c r="H11" s="13" t="s">
        <v>12</v>
      </c>
      <c r="I11" s="31" t="s">
        <v>12</v>
      </c>
      <c r="J11" s="35">
        <f>SUM(J9)</f>
        <v>0</v>
      </c>
      <c r="K11" s="31" t="s">
        <v>15</v>
      </c>
      <c r="L11" s="45">
        <f>SUM(L9:L10)</f>
        <v>0</v>
      </c>
      <c r="M11" s="15">
        <f>J11+L11</f>
        <v>0</v>
      </c>
      <c r="N11" s="15"/>
      <c r="O11" s="18">
        <f>M11+N11</f>
        <v>0</v>
      </c>
    </row>
    <row r="12" spans="1:15" ht="15.75" customHeight="1" x14ac:dyDescent="0.2">
      <c r="A12" s="52">
        <v>2</v>
      </c>
      <c r="B12" s="63" t="s">
        <v>30</v>
      </c>
      <c r="C12" s="52">
        <v>2</v>
      </c>
      <c r="D12" s="64" t="s">
        <v>10</v>
      </c>
      <c r="E12" s="72">
        <f>330+80</f>
        <v>410</v>
      </c>
      <c r="F12" s="66" t="s">
        <v>17</v>
      </c>
      <c r="G12" s="55">
        <f>2899200/3</f>
        <v>966400</v>
      </c>
      <c r="H12" s="67">
        <v>12</v>
      </c>
      <c r="I12" s="60"/>
      <c r="J12" s="58">
        <f>G12*I12</f>
        <v>0</v>
      </c>
      <c r="K12" s="57"/>
      <c r="L12" s="62">
        <f>H12*K12*C12</f>
        <v>0</v>
      </c>
      <c r="M12" s="57" t="s">
        <v>12</v>
      </c>
      <c r="N12" s="58" t="s">
        <v>12</v>
      </c>
      <c r="O12" s="55" t="s">
        <v>12</v>
      </c>
    </row>
    <row r="13" spans="1:15" ht="42.95" customHeight="1" x14ac:dyDescent="0.2">
      <c r="A13" s="52"/>
      <c r="B13" s="63"/>
      <c r="C13" s="52"/>
      <c r="D13" s="64"/>
      <c r="E13" s="72"/>
      <c r="F13" s="66"/>
      <c r="G13" s="55"/>
      <c r="H13" s="67"/>
      <c r="I13" s="61"/>
      <c r="J13" s="58"/>
      <c r="K13" s="57"/>
      <c r="L13" s="59"/>
      <c r="M13" s="57"/>
      <c r="N13" s="58"/>
      <c r="O13" s="55"/>
    </row>
    <row r="14" spans="1:15" ht="42.95" customHeight="1" x14ac:dyDescent="0.2">
      <c r="A14" s="52"/>
      <c r="B14" s="63"/>
      <c r="C14" s="52"/>
      <c r="D14" s="14" t="s">
        <v>14</v>
      </c>
      <c r="E14" s="28">
        <f>E12</f>
        <v>410</v>
      </c>
      <c r="F14" s="20" t="s">
        <v>15</v>
      </c>
      <c r="G14" s="33">
        <f>SUM(G12:G13)</f>
        <v>966400</v>
      </c>
      <c r="H14" s="13" t="s">
        <v>12</v>
      </c>
      <c r="I14" s="31" t="s">
        <v>12</v>
      </c>
      <c r="J14" s="35">
        <f>SUM(J12)</f>
        <v>0</v>
      </c>
      <c r="K14" s="31" t="s">
        <v>15</v>
      </c>
      <c r="L14" s="35">
        <f>SUM(L12:L13)</f>
        <v>0</v>
      </c>
      <c r="M14" s="15">
        <f>J14+L14</f>
        <v>0</v>
      </c>
      <c r="N14" s="15"/>
      <c r="O14" s="18">
        <f>M14+N14</f>
        <v>0</v>
      </c>
    </row>
    <row r="15" spans="1:15" s="1" customFormat="1" ht="67.5" customHeight="1" x14ac:dyDescent="0.2">
      <c r="A15" s="52">
        <v>3</v>
      </c>
      <c r="B15" s="69" t="s">
        <v>31</v>
      </c>
      <c r="C15" s="70">
        <v>1</v>
      </c>
      <c r="D15" s="12" t="s">
        <v>10</v>
      </c>
      <c r="E15" s="29">
        <v>52</v>
      </c>
      <c r="F15" s="20" t="s">
        <v>35</v>
      </c>
      <c r="G15" s="34">
        <f>264000/3</f>
        <v>88000</v>
      </c>
      <c r="H15" s="67">
        <v>12</v>
      </c>
      <c r="I15" s="43"/>
      <c r="J15" s="35">
        <f>G15*I15</f>
        <v>0</v>
      </c>
      <c r="K15" s="31"/>
      <c r="L15" s="35">
        <f>H15*K15*C15</f>
        <v>0</v>
      </c>
      <c r="M15" s="57" t="s">
        <v>12</v>
      </c>
      <c r="N15" s="58" t="s">
        <v>12</v>
      </c>
      <c r="O15" s="55" t="s">
        <v>12</v>
      </c>
    </row>
    <row r="16" spans="1:15" s="1" customFormat="1" ht="58.5" customHeight="1" x14ac:dyDescent="0.2">
      <c r="A16" s="52"/>
      <c r="B16" s="69"/>
      <c r="C16" s="70"/>
      <c r="D16" s="12"/>
      <c r="E16" s="29"/>
      <c r="F16" s="20" t="s">
        <v>32</v>
      </c>
      <c r="G16" s="34">
        <f>234000/3</f>
        <v>78000</v>
      </c>
      <c r="H16" s="67"/>
      <c r="I16" s="43"/>
      <c r="J16" s="35">
        <f>G16*I16</f>
        <v>0</v>
      </c>
      <c r="K16" s="31" t="s">
        <v>12</v>
      </c>
      <c r="L16" s="35" t="s">
        <v>12</v>
      </c>
      <c r="M16" s="57"/>
      <c r="N16" s="58"/>
      <c r="O16" s="55"/>
    </row>
    <row r="17" spans="1:15" s="1" customFormat="1" ht="42.95" customHeight="1" x14ac:dyDescent="0.2">
      <c r="A17" s="52"/>
      <c r="B17" s="69"/>
      <c r="C17" s="70"/>
      <c r="D17" s="12"/>
      <c r="E17" s="30"/>
      <c r="F17" s="20" t="s">
        <v>33</v>
      </c>
      <c r="G17" s="34">
        <f>1020000/3</f>
        <v>340000</v>
      </c>
      <c r="H17" s="67"/>
      <c r="I17" s="43"/>
      <c r="J17" s="35">
        <f>G17*I17</f>
        <v>0</v>
      </c>
      <c r="K17" s="31" t="s">
        <v>12</v>
      </c>
      <c r="L17" s="35" t="s">
        <v>12</v>
      </c>
      <c r="M17" s="57"/>
      <c r="N17" s="58"/>
      <c r="O17" s="55"/>
    </row>
    <row r="18" spans="1:15" s="1" customFormat="1" ht="42.75" customHeight="1" x14ac:dyDescent="0.2">
      <c r="A18" s="52"/>
      <c r="B18" s="69"/>
      <c r="C18" s="71"/>
      <c r="D18" s="24" t="s">
        <v>14</v>
      </c>
      <c r="E18" s="29">
        <f>E15</f>
        <v>52</v>
      </c>
      <c r="F18" s="21" t="s">
        <v>15</v>
      </c>
      <c r="G18" s="34">
        <f>SUM(G15:G17)</f>
        <v>506000</v>
      </c>
      <c r="H18" s="13" t="s">
        <v>12</v>
      </c>
      <c r="I18" s="31" t="s">
        <v>12</v>
      </c>
      <c r="J18" s="35">
        <f>SUM(J15:J17)</f>
        <v>0</v>
      </c>
      <c r="K18" s="31" t="s">
        <v>15</v>
      </c>
      <c r="L18" s="35">
        <f>SUM(L15:L17)</f>
        <v>0</v>
      </c>
      <c r="M18" s="15">
        <f>J18+L18</f>
        <v>0</v>
      </c>
      <c r="N18" s="15"/>
      <c r="O18" s="16">
        <f>M18+N18</f>
        <v>0</v>
      </c>
    </row>
    <row r="19" spans="1:15" ht="15.75" customHeight="1" x14ac:dyDescent="0.2">
      <c r="A19" s="52">
        <v>4</v>
      </c>
      <c r="B19" s="63" t="s">
        <v>18</v>
      </c>
      <c r="C19" s="52">
        <v>60</v>
      </c>
      <c r="D19" s="64" t="s">
        <v>10</v>
      </c>
      <c r="E19" s="65">
        <v>443.2</v>
      </c>
      <c r="F19" s="66" t="s">
        <v>17</v>
      </c>
      <c r="G19" s="55">
        <f>760089/3</f>
        <v>253363</v>
      </c>
      <c r="H19" s="67">
        <v>12</v>
      </c>
      <c r="I19" s="68"/>
      <c r="J19" s="58">
        <f>G19*I19</f>
        <v>0</v>
      </c>
      <c r="K19" s="57"/>
      <c r="L19" s="58">
        <f>H19*K19*C19</f>
        <v>0</v>
      </c>
      <c r="M19" s="57" t="s">
        <v>12</v>
      </c>
      <c r="N19" s="58" t="s">
        <v>12</v>
      </c>
      <c r="O19" s="55" t="s">
        <v>12</v>
      </c>
    </row>
    <row r="20" spans="1:15" ht="42.95" customHeight="1" x14ac:dyDescent="0.2">
      <c r="A20" s="52"/>
      <c r="B20" s="63"/>
      <c r="C20" s="52"/>
      <c r="D20" s="64"/>
      <c r="E20" s="65"/>
      <c r="F20" s="66"/>
      <c r="G20" s="55"/>
      <c r="H20" s="67"/>
      <c r="I20" s="68"/>
      <c r="J20" s="58"/>
      <c r="K20" s="57"/>
      <c r="L20" s="58"/>
      <c r="M20" s="57"/>
      <c r="N20" s="58"/>
      <c r="O20" s="55"/>
    </row>
    <row r="21" spans="1:15" ht="42.95" customHeight="1" x14ac:dyDescent="0.2">
      <c r="A21" s="52"/>
      <c r="B21" s="63"/>
      <c r="C21" s="52"/>
      <c r="D21" s="14" t="s">
        <v>14</v>
      </c>
      <c r="E21" s="27">
        <f>E19</f>
        <v>443.2</v>
      </c>
      <c r="F21" s="20" t="s">
        <v>15</v>
      </c>
      <c r="G21" s="33">
        <f>SUM(G19:G20)</f>
        <v>253363</v>
      </c>
      <c r="H21" s="13" t="s">
        <v>12</v>
      </c>
      <c r="I21" s="31" t="s">
        <v>12</v>
      </c>
      <c r="J21" s="35">
        <f>SUM(J19)</f>
        <v>0</v>
      </c>
      <c r="K21" s="31" t="s">
        <v>15</v>
      </c>
      <c r="L21" s="35">
        <f>SUM(L19:L20)</f>
        <v>0</v>
      </c>
      <c r="M21" s="15">
        <f>J19+L21</f>
        <v>0</v>
      </c>
      <c r="N21" s="15"/>
      <c r="O21" s="16">
        <f>M21+N21</f>
        <v>0</v>
      </c>
    </row>
    <row r="22" spans="1:15" ht="15.75" customHeight="1" x14ac:dyDescent="0.2">
      <c r="A22" s="52">
        <v>5</v>
      </c>
      <c r="B22" s="63" t="s">
        <v>28</v>
      </c>
      <c r="C22" s="52">
        <v>9</v>
      </c>
      <c r="D22" s="64" t="s">
        <v>10</v>
      </c>
      <c r="E22" s="65">
        <v>73</v>
      </c>
      <c r="F22" s="66" t="s">
        <v>17</v>
      </c>
      <c r="G22" s="55">
        <f>162000/3</f>
        <v>54000</v>
      </c>
      <c r="H22" s="67">
        <v>12</v>
      </c>
      <c r="I22" s="68"/>
      <c r="J22" s="58">
        <f>G22*I22</f>
        <v>0</v>
      </c>
      <c r="K22" s="57"/>
      <c r="L22" s="58">
        <f>H22*K22*C22</f>
        <v>0</v>
      </c>
      <c r="M22" s="57" t="s">
        <v>12</v>
      </c>
      <c r="N22" s="58" t="s">
        <v>12</v>
      </c>
      <c r="O22" s="55" t="s">
        <v>12</v>
      </c>
    </row>
    <row r="23" spans="1:15" ht="42.95" customHeight="1" x14ac:dyDescent="0.2">
      <c r="A23" s="52"/>
      <c r="B23" s="63"/>
      <c r="C23" s="52"/>
      <c r="D23" s="64"/>
      <c r="E23" s="65"/>
      <c r="F23" s="66"/>
      <c r="G23" s="55"/>
      <c r="H23" s="67"/>
      <c r="I23" s="68"/>
      <c r="J23" s="58"/>
      <c r="K23" s="57"/>
      <c r="L23" s="58"/>
      <c r="M23" s="57"/>
      <c r="N23" s="58"/>
      <c r="O23" s="55"/>
    </row>
    <row r="24" spans="1:15" ht="42.95" customHeight="1" x14ac:dyDescent="0.2">
      <c r="A24" s="52"/>
      <c r="B24" s="63"/>
      <c r="C24" s="52"/>
      <c r="D24" s="14" t="s">
        <v>14</v>
      </c>
      <c r="E24" s="27">
        <f>E22</f>
        <v>73</v>
      </c>
      <c r="F24" s="20" t="s">
        <v>15</v>
      </c>
      <c r="G24" s="33">
        <f>SUM(G22:G23)</f>
        <v>54000</v>
      </c>
      <c r="H24" s="13" t="s">
        <v>12</v>
      </c>
      <c r="I24" s="31" t="s">
        <v>12</v>
      </c>
      <c r="J24" s="35">
        <f>SUM(J22)</f>
        <v>0</v>
      </c>
      <c r="K24" s="31" t="s">
        <v>15</v>
      </c>
      <c r="L24" s="35">
        <f>SUM(L22:L23)</f>
        <v>0</v>
      </c>
      <c r="M24" s="15">
        <f>J22+L24</f>
        <v>0</v>
      </c>
      <c r="N24" s="15"/>
      <c r="O24" s="16">
        <f>M24+N24</f>
        <v>0</v>
      </c>
    </row>
    <row r="25" spans="1:15" ht="42.95" customHeight="1" x14ac:dyDescent="0.2">
      <c r="A25" s="52">
        <v>6</v>
      </c>
      <c r="B25" s="63" t="s">
        <v>19</v>
      </c>
      <c r="C25" s="52">
        <v>71</v>
      </c>
      <c r="D25" s="14" t="s">
        <v>10</v>
      </c>
      <c r="E25" s="27">
        <v>1235.9000000000001</v>
      </c>
      <c r="F25" s="25" t="s">
        <v>11</v>
      </c>
      <c r="G25" s="33">
        <f>958131/3</f>
        <v>319377</v>
      </c>
      <c r="H25" s="67">
        <v>12</v>
      </c>
      <c r="I25" s="43"/>
      <c r="J25" s="35">
        <f>G25*I25</f>
        <v>0</v>
      </c>
      <c r="K25" s="31"/>
      <c r="L25" s="35">
        <f>H25*K25*C25</f>
        <v>0</v>
      </c>
      <c r="M25" s="57" t="s">
        <v>12</v>
      </c>
      <c r="N25" s="58" t="s">
        <v>12</v>
      </c>
      <c r="O25" s="55" t="s">
        <v>12</v>
      </c>
    </row>
    <row r="26" spans="1:15" ht="55.5" customHeight="1" x14ac:dyDescent="0.2">
      <c r="A26" s="52"/>
      <c r="B26" s="63"/>
      <c r="C26" s="52"/>
      <c r="D26" s="14"/>
      <c r="E26" s="31"/>
      <c r="F26" s="25" t="s">
        <v>13</v>
      </c>
      <c r="G26" s="35">
        <f>2044719/3</f>
        <v>681573</v>
      </c>
      <c r="H26" s="67"/>
      <c r="I26" s="43"/>
      <c r="J26" s="35">
        <f>G26*I26</f>
        <v>0</v>
      </c>
      <c r="K26" s="31" t="s">
        <v>12</v>
      </c>
      <c r="L26" s="31" t="s">
        <v>12</v>
      </c>
      <c r="M26" s="57"/>
      <c r="N26" s="58"/>
      <c r="O26" s="55"/>
    </row>
    <row r="27" spans="1:15" ht="42.95" customHeight="1" x14ac:dyDescent="0.2">
      <c r="A27" s="52"/>
      <c r="B27" s="63"/>
      <c r="C27" s="52"/>
      <c r="D27" s="14" t="s">
        <v>14</v>
      </c>
      <c r="E27" s="27">
        <f>E25</f>
        <v>1235.9000000000001</v>
      </c>
      <c r="F27" s="20" t="s">
        <v>15</v>
      </c>
      <c r="G27" s="33">
        <f>SUM(G25:G26)</f>
        <v>1000950</v>
      </c>
      <c r="H27" s="13" t="s">
        <v>12</v>
      </c>
      <c r="I27" s="31" t="s">
        <v>12</v>
      </c>
      <c r="J27" s="35">
        <f>SUM(J25:J26)</f>
        <v>0</v>
      </c>
      <c r="K27" s="31" t="s">
        <v>15</v>
      </c>
      <c r="L27" s="35">
        <f>SUM(L25:L26)</f>
        <v>0</v>
      </c>
      <c r="M27" s="15">
        <f>J27+L27</f>
        <v>0</v>
      </c>
      <c r="N27" s="15"/>
      <c r="O27" s="16">
        <f>M27+N27</f>
        <v>0</v>
      </c>
    </row>
    <row r="28" spans="1:15" ht="42.95" customHeight="1" x14ac:dyDescent="0.2">
      <c r="A28" s="52">
        <v>7</v>
      </c>
      <c r="B28" s="63" t="s">
        <v>20</v>
      </c>
      <c r="C28" s="52">
        <v>140</v>
      </c>
      <c r="D28" s="14" t="s">
        <v>10</v>
      </c>
      <c r="E28" s="27">
        <v>847.1</v>
      </c>
      <c r="F28" s="25" t="s">
        <v>21</v>
      </c>
      <c r="G28" s="33">
        <f>2131065/3</f>
        <v>710355</v>
      </c>
      <c r="H28" s="67">
        <v>12</v>
      </c>
      <c r="I28" s="43"/>
      <c r="J28" s="35">
        <f>G28*I28</f>
        <v>0</v>
      </c>
      <c r="K28" s="31"/>
      <c r="L28" s="35">
        <f>H28*K28*C28</f>
        <v>0</v>
      </c>
      <c r="M28" s="57" t="s">
        <v>12</v>
      </c>
      <c r="N28" s="58" t="s">
        <v>12</v>
      </c>
      <c r="O28" s="55" t="s">
        <v>12</v>
      </c>
    </row>
    <row r="29" spans="1:15" ht="42.95" customHeight="1" x14ac:dyDescent="0.2">
      <c r="A29" s="52"/>
      <c r="B29" s="63"/>
      <c r="C29" s="52"/>
      <c r="D29" s="14"/>
      <c r="E29" s="31"/>
      <c r="F29" s="25" t="s">
        <v>22</v>
      </c>
      <c r="G29" s="35">
        <f>3966045/3</f>
        <v>1322015</v>
      </c>
      <c r="H29" s="67"/>
      <c r="I29" s="43"/>
      <c r="J29" s="35">
        <f>G29*I29</f>
        <v>0</v>
      </c>
      <c r="K29" s="31" t="s">
        <v>12</v>
      </c>
      <c r="L29" s="31" t="s">
        <v>12</v>
      </c>
      <c r="M29" s="57"/>
      <c r="N29" s="58"/>
      <c r="O29" s="55"/>
    </row>
    <row r="30" spans="1:15" ht="42.95" customHeight="1" x14ac:dyDescent="0.2">
      <c r="A30" s="52"/>
      <c r="B30" s="63"/>
      <c r="C30" s="52"/>
      <c r="D30" s="14" t="s">
        <v>14</v>
      </c>
      <c r="E30" s="27">
        <f>E28</f>
        <v>847.1</v>
      </c>
      <c r="F30" s="20" t="s">
        <v>15</v>
      </c>
      <c r="G30" s="33">
        <f>SUM(G28:G29)</f>
        <v>2032370</v>
      </c>
      <c r="H30" s="13" t="s">
        <v>12</v>
      </c>
      <c r="I30" s="31" t="s">
        <v>12</v>
      </c>
      <c r="J30" s="35">
        <f>SUM(J28:J29)</f>
        <v>0</v>
      </c>
      <c r="K30" s="31" t="s">
        <v>15</v>
      </c>
      <c r="L30" s="35">
        <f>SUM(L28:L29)</f>
        <v>0</v>
      </c>
      <c r="M30" s="15">
        <f>J30+L30</f>
        <v>0</v>
      </c>
      <c r="N30" s="15"/>
      <c r="O30" s="16">
        <f>M30+N30</f>
        <v>0</v>
      </c>
    </row>
    <row r="31" spans="1:15" ht="15.75" customHeight="1" x14ac:dyDescent="0.2">
      <c r="A31" s="73">
        <v>8</v>
      </c>
      <c r="B31" s="76" t="s">
        <v>16</v>
      </c>
      <c r="C31" s="71">
        <v>11</v>
      </c>
      <c r="D31" s="94" t="s">
        <v>10</v>
      </c>
      <c r="E31" s="92">
        <v>653</v>
      </c>
      <c r="F31" s="90" t="s">
        <v>17</v>
      </c>
      <c r="G31" s="86">
        <f>2750136/3</f>
        <v>916712</v>
      </c>
      <c r="H31" s="88">
        <v>12</v>
      </c>
      <c r="I31" s="60"/>
      <c r="J31" s="83">
        <f>G31*I31</f>
        <v>0</v>
      </c>
      <c r="K31" s="84"/>
      <c r="L31" s="83">
        <f>H31*K31*C31</f>
        <v>0</v>
      </c>
      <c r="M31" s="84" t="s">
        <v>12</v>
      </c>
      <c r="N31" s="83" t="s">
        <v>12</v>
      </c>
      <c r="O31" s="81" t="s">
        <v>12</v>
      </c>
    </row>
    <row r="32" spans="1:15" ht="42.95" customHeight="1" x14ac:dyDescent="0.2">
      <c r="A32" s="74"/>
      <c r="B32" s="77"/>
      <c r="C32" s="79"/>
      <c r="D32" s="95"/>
      <c r="E32" s="93"/>
      <c r="F32" s="91"/>
      <c r="G32" s="87"/>
      <c r="H32" s="89"/>
      <c r="I32" s="61"/>
      <c r="J32" s="62"/>
      <c r="K32" s="85"/>
      <c r="L32" s="62"/>
      <c r="M32" s="85"/>
      <c r="N32" s="62"/>
      <c r="O32" s="82"/>
    </row>
    <row r="33" spans="1:15" s="1" customFormat="1" ht="42.95" customHeight="1" x14ac:dyDescent="0.2">
      <c r="A33" s="75"/>
      <c r="B33" s="78"/>
      <c r="C33" s="80"/>
      <c r="D33" s="12" t="s">
        <v>14</v>
      </c>
      <c r="E33" s="29">
        <f>E31</f>
        <v>653</v>
      </c>
      <c r="F33" s="21" t="s">
        <v>15</v>
      </c>
      <c r="G33" s="34">
        <f>SUM(G31:G32)</f>
        <v>916712</v>
      </c>
      <c r="H33" s="13" t="s">
        <v>12</v>
      </c>
      <c r="I33" s="31" t="s">
        <v>12</v>
      </c>
      <c r="J33" s="35">
        <f>SUM(J31:J32)</f>
        <v>0</v>
      </c>
      <c r="K33" s="31" t="s">
        <v>15</v>
      </c>
      <c r="L33" s="35">
        <f>SUM(L31:L32)</f>
        <v>0</v>
      </c>
      <c r="M33" s="15">
        <f>J33+L33</f>
        <v>0</v>
      </c>
      <c r="N33" s="15"/>
      <c r="O33" s="16">
        <f>M33+N33</f>
        <v>0</v>
      </c>
    </row>
    <row r="34" spans="1:15" s="1" customFormat="1" ht="42.95" customHeight="1" x14ac:dyDescent="0.2">
      <c r="A34" s="52">
        <v>9</v>
      </c>
      <c r="B34" s="69" t="s">
        <v>9</v>
      </c>
      <c r="C34" s="70">
        <v>7</v>
      </c>
      <c r="D34" s="12" t="s">
        <v>10</v>
      </c>
      <c r="E34" s="29">
        <v>357</v>
      </c>
      <c r="F34" s="26" t="s">
        <v>11</v>
      </c>
      <c r="G34" s="34">
        <f>664353/3</f>
        <v>221451</v>
      </c>
      <c r="H34" s="67">
        <v>12</v>
      </c>
      <c r="I34" s="43"/>
      <c r="J34" s="35">
        <f>G34*I34</f>
        <v>0</v>
      </c>
      <c r="K34" s="31"/>
      <c r="L34" s="35">
        <f>H34*K34*C34</f>
        <v>0</v>
      </c>
      <c r="M34" s="57" t="s">
        <v>12</v>
      </c>
      <c r="N34" s="58" t="s">
        <v>12</v>
      </c>
      <c r="O34" s="55" t="s">
        <v>12</v>
      </c>
    </row>
    <row r="35" spans="1:15" s="1" customFormat="1" ht="57.75" customHeight="1" x14ac:dyDescent="0.2">
      <c r="A35" s="52"/>
      <c r="B35" s="69"/>
      <c r="C35" s="70"/>
      <c r="D35" s="12"/>
      <c r="E35" s="30"/>
      <c r="F35" s="26" t="s">
        <v>13</v>
      </c>
      <c r="G35" s="34">
        <f>1403772/3</f>
        <v>467924</v>
      </c>
      <c r="H35" s="67"/>
      <c r="I35" s="43"/>
      <c r="J35" s="35">
        <f>G35*I35</f>
        <v>0</v>
      </c>
      <c r="K35" s="31" t="s">
        <v>12</v>
      </c>
      <c r="L35" s="35" t="s">
        <v>12</v>
      </c>
      <c r="M35" s="57"/>
      <c r="N35" s="58"/>
      <c r="O35" s="55"/>
    </row>
    <row r="36" spans="1:15" s="1" customFormat="1" ht="42.95" customHeight="1" x14ac:dyDescent="0.2">
      <c r="A36" s="52"/>
      <c r="B36" s="69"/>
      <c r="C36" s="70"/>
      <c r="D36" s="12" t="s">
        <v>14</v>
      </c>
      <c r="E36" s="29">
        <f>E34</f>
        <v>357</v>
      </c>
      <c r="F36" s="21" t="s">
        <v>15</v>
      </c>
      <c r="G36" s="34">
        <f>SUM(G34:G35)</f>
        <v>689375</v>
      </c>
      <c r="H36" s="13" t="s">
        <v>12</v>
      </c>
      <c r="I36" s="31" t="s">
        <v>12</v>
      </c>
      <c r="J36" s="35">
        <f>SUM(J34:J35)</f>
        <v>0</v>
      </c>
      <c r="K36" s="31" t="s">
        <v>15</v>
      </c>
      <c r="L36" s="35">
        <f>SUM(L34:L35)</f>
        <v>0</v>
      </c>
      <c r="M36" s="15">
        <f>J36+L36</f>
        <v>0</v>
      </c>
      <c r="N36" s="15"/>
      <c r="O36" s="16">
        <f>M36+N36</f>
        <v>0</v>
      </c>
    </row>
    <row r="37" spans="1:15" ht="15.75" customHeight="1" x14ac:dyDescent="0.2">
      <c r="A37" s="52">
        <v>10</v>
      </c>
      <c r="B37" s="63" t="s">
        <v>23</v>
      </c>
      <c r="C37" s="52">
        <v>44</v>
      </c>
      <c r="D37" s="64" t="s">
        <v>10</v>
      </c>
      <c r="E37" s="65">
        <v>381.5</v>
      </c>
      <c r="F37" s="66" t="s">
        <v>17</v>
      </c>
      <c r="G37" s="55">
        <f>443796/3</f>
        <v>147932</v>
      </c>
      <c r="H37" s="67">
        <v>12</v>
      </c>
      <c r="I37" s="96"/>
      <c r="J37" s="58">
        <f>G37*I37</f>
        <v>0</v>
      </c>
      <c r="K37" s="57"/>
      <c r="L37" s="58">
        <f>H37*K37*C37</f>
        <v>0</v>
      </c>
      <c r="M37" s="57" t="s">
        <v>12</v>
      </c>
      <c r="N37" s="58" t="s">
        <v>12</v>
      </c>
      <c r="O37" s="55" t="s">
        <v>12</v>
      </c>
    </row>
    <row r="38" spans="1:15" ht="42.95" customHeight="1" x14ac:dyDescent="0.2">
      <c r="A38" s="52"/>
      <c r="B38" s="63"/>
      <c r="C38" s="52"/>
      <c r="D38" s="64"/>
      <c r="E38" s="65"/>
      <c r="F38" s="66"/>
      <c r="G38" s="55"/>
      <c r="H38" s="67"/>
      <c r="I38" s="96"/>
      <c r="J38" s="58"/>
      <c r="K38" s="57"/>
      <c r="L38" s="58"/>
      <c r="M38" s="57"/>
      <c r="N38" s="58"/>
      <c r="O38" s="55"/>
    </row>
    <row r="39" spans="1:15" ht="42.95" customHeight="1" x14ac:dyDescent="0.2">
      <c r="A39" s="52"/>
      <c r="B39" s="63"/>
      <c r="C39" s="52"/>
      <c r="D39" s="14" t="s">
        <v>14</v>
      </c>
      <c r="E39" s="27">
        <f>E37</f>
        <v>381.5</v>
      </c>
      <c r="F39" s="20" t="s">
        <v>15</v>
      </c>
      <c r="G39" s="33">
        <f>SUM(G37:G38)</f>
        <v>147932</v>
      </c>
      <c r="H39" s="13" t="s">
        <v>12</v>
      </c>
      <c r="I39" s="31" t="s">
        <v>12</v>
      </c>
      <c r="J39" s="35">
        <f>SUM(J37)</f>
        <v>0</v>
      </c>
      <c r="K39" s="31" t="s">
        <v>15</v>
      </c>
      <c r="L39" s="35">
        <f>SUM(L37:L38)</f>
        <v>0</v>
      </c>
      <c r="M39" s="15">
        <f>J39+L39</f>
        <v>0</v>
      </c>
      <c r="N39" s="15"/>
      <c r="O39" s="18">
        <f>M39+N39</f>
        <v>0</v>
      </c>
    </row>
    <row r="40" spans="1:15" ht="42.95" customHeight="1" x14ac:dyDescent="0.2">
      <c r="A40" s="52">
        <v>11</v>
      </c>
      <c r="B40" s="63" t="s">
        <v>34</v>
      </c>
      <c r="C40" s="52">
        <v>1</v>
      </c>
      <c r="D40" s="14" t="s">
        <v>10</v>
      </c>
      <c r="E40" s="27">
        <v>3.5</v>
      </c>
      <c r="F40" s="25" t="s">
        <v>21</v>
      </c>
      <c r="G40" s="33">
        <f>1380/3</f>
        <v>460</v>
      </c>
      <c r="H40" s="67">
        <v>12</v>
      </c>
      <c r="I40" s="44"/>
      <c r="J40" s="35">
        <f>G40*I40</f>
        <v>0</v>
      </c>
      <c r="K40" s="31"/>
      <c r="L40" s="35">
        <f>H40*K40*C40</f>
        <v>0</v>
      </c>
      <c r="M40" s="57" t="s">
        <v>12</v>
      </c>
      <c r="N40" s="58" t="s">
        <v>12</v>
      </c>
      <c r="O40" s="55" t="s">
        <v>12</v>
      </c>
    </row>
    <row r="41" spans="1:15" ht="42.95" customHeight="1" x14ac:dyDescent="0.2">
      <c r="A41" s="52"/>
      <c r="B41" s="63"/>
      <c r="C41" s="52"/>
      <c r="D41" s="14"/>
      <c r="E41" s="31"/>
      <c r="F41" s="25" t="s">
        <v>22</v>
      </c>
      <c r="G41" s="35">
        <f>660/3</f>
        <v>220</v>
      </c>
      <c r="H41" s="67"/>
      <c r="I41" s="44"/>
      <c r="J41" s="35">
        <f>G41*I41</f>
        <v>0</v>
      </c>
      <c r="K41" s="31" t="s">
        <v>12</v>
      </c>
      <c r="L41" s="31" t="s">
        <v>12</v>
      </c>
      <c r="M41" s="57"/>
      <c r="N41" s="58"/>
      <c r="O41" s="55"/>
    </row>
    <row r="42" spans="1:15" ht="42.95" customHeight="1" x14ac:dyDescent="0.2">
      <c r="A42" s="52"/>
      <c r="B42" s="63"/>
      <c r="C42" s="52"/>
      <c r="D42" s="14" t="s">
        <v>14</v>
      </c>
      <c r="E42" s="27">
        <f>E40</f>
        <v>3.5</v>
      </c>
      <c r="F42" s="20" t="s">
        <v>15</v>
      </c>
      <c r="G42" s="33">
        <f>SUM(G40:G41)</f>
        <v>680</v>
      </c>
      <c r="H42" s="13" t="s">
        <v>12</v>
      </c>
      <c r="I42" s="31" t="s">
        <v>12</v>
      </c>
      <c r="J42" s="35">
        <f>SUM(J40:J41)</f>
        <v>0</v>
      </c>
      <c r="K42" s="31" t="s">
        <v>15</v>
      </c>
      <c r="L42" s="35">
        <f>SUM(L40:L41)</f>
        <v>0</v>
      </c>
      <c r="M42" s="15">
        <f>J42+L42</f>
        <v>0</v>
      </c>
      <c r="N42" s="15"/>
      <c r="O42" s="16">
        <f>M42+N42</f>
        <v>0</v>
      </c>
    </row>
    <row r="43" spans="1:15" ht="42.95" customHeight="1" x14ac:dyDescent="0.2">
      <c r="A43" s="52">
        <v>12</v>
      </c>
      <c r="B43" s="63" t="s">
        <v>24</v>
      </c>
      <c r="C43" s="52">
        <v>1</v>
      </c>
      <c r="D43" s="14" t="s">
        <v>10</v>
      </c>
      <c r="E43" s="27">
        <v>130</v>
      </c>
      <c r="F43" s="25" t="s">
        <v>21</v>
      </c>
      <c r="G43" s="33">
        <f>408282/3</f>
        <v>136094</v>
      </c>
      <c r="H43" s="67">
        <v>12</v>
      </c>
      <c r="I43" s="44"/>
      <c r="J43" s="35">
        <f>G43*I43</f>
        <v>0</v>
      </c>
      <c r="K43" s="31"/>
      <c r="L43" s="35">
        <f>H43*K43*C43</f>
        <v>0</v>
      </c>
      <c r="M43" s="57" t="s">
        <v>12</v>
      </c>
      <c r="N43" s="58" t="s">
        <v>12</v>
      </c>
      <c r="O43" s="55" t="s">
        <v>12</v>
      </c>
    </row>
    <row r="44" spans="1:15" ht="42.95" customHeight="1" x14ac:dyDescent="0.2">
      <c r="A44" s="52"/>
      <c r="B44" s="63"/>
      <c r="C44" s="52"/>
      <c r="D44" s="14"/>
      <c r="E44" s="31"/>
      <c r="F44" s="25" t="s">
        <v>22</v>
      </c>
      <c r="G44" s="35">
        <f>320187/3</f>
        <v>106729</v>
      </c>
      <c r="H44" s="67"/>
      <c r="I44" s="44"/>
      <c r="J44" s="35">
        <f>G44*I44</f>
        <v>0</v>
      </c>
      <c r="K44" s="31" t="s">
        <v>12</v>
      </c>
      <c r="L44" s="31" t="s">
        <v>12</v>
      </c>
      <c r="M44" s="57"/>
      <c r="N44" s="58"/>
      <c r="O44" s="55"/>
    </row>
    <row r="45" spans="1:15" ht="42.95" customHeight="1" x14ac:dyDescent="0.2">
      <c r="A45" s="52"/>
      <c r="B45" s="63"/>
      <c r="C45" s="52"/>
      <c r="D45" s="14" t="s">
        <v>14</v>
      </c>
      <c r="E45" s="27">
        <f>E43</f>
        <v>130</v>
      </c>
      <c r="F45" s="20" t="s">
        <v>15</v>
      </c>
      <c r="G45" s="33">
        <f>SUM(G43:G44)</f>
        <v>242823</v>
      </c>
      <c r="H45" s="13" t="s">
        <v>12</v>
      </c>
      <c r="I45" s="31" t="s">
        <v>12</v>
      </c>
      <c r="J45" s="35">
        <f>SUM(J43:J44)</f>
        <v>0</v>
      </c>
      <c r="K45" s="31" t="s">
        <v>15</v>
      </c>
      <c r="L45" s="35">
        <f>SUM(L43:L44)</f>
        <v>0</v>
      </c>
      <c r="M45" s="15">
        <f>J45+L45</f>
        <v>0</v>
      </c>
      <c r="N45" s="15"/>
      <c r="O45" s="16">
        <f>M45+N45</f>
        <v>0</v>
      </c>
    </row>
    <row r="46" spans="1:15" ht="21" customHeight="1" x14ac:dyDescent="0.2">
      <c r="B46" s="37" t="s">
        <v>15</v>
      </c>
      <c r="C46" s="37">
        <f>SUM(C9,C12,C15,C19,C22,C25,C28,C31,C34,C37,C40,C43)</f>
        <v>348</v>
      </c>
      <c r="D46" s="38"/>
      <c r="E46" s="32">
        <f>SUM(E11,E14,E18,E21,E24,E27,E30,E33,E36,E39,E42,E45)</f>
        <v>4599.2000000000007</v>
      </c>
      <c r="F46" s="39"/>
      <c r="G46" s="40">
        <f>SUM(G11,G14,G18,G21,G24,G27,G30,G33,G36,G39,G42,G45)</f>
        <v>6815405</v>
      </c>
      <c r="H46" s="41"/>
      <c r="I46" s="42" t="s">
        <v>15</v>
      </c>
      <c r="J46" s="40">
        <f>SUM(J11,J14,J18,J21,J24,J27,J30,J33,J36,J39,J42,J45)</f>
        <v>0</v>
      </c>
      <c r="K46" s="56" t="s">
        <v>15</v>
      </c>
      <c r="L46" s="56"/>
      <c r="M46" s="40">
        <f>SUM(M11,M14,M18,M21,M24,M27,M30,M33,M36,M39,M42,M45)</f>
        <v>0</v>
      </c>
      <c r="N46" s="46">
        <f>SUM(N11,N14,N18,N21,N24,N27,N30,N33,N36,N39,N42,N45)</f>
        <v>0</v>
      </c>
      <c r="O46" s="46">
        <f>SUM(O11,O14,O18,O21,O24,O27,O30,O33,O36,O39,O42,O45)</f>
        <v>0</v>
      </c>
    </row>
    <row r="47" spans="1:15" ht="18.75" customHeight="1" x14ac:dyDescent="0.2">
      <c r="J47" s="17"/>
      <c r="M47" s="36"/>
      <c r="N47" s="41" t="s">
        <v>25</v>
      </c>
      <c r="O47" s="47">
        <f>O46*1.23</f>
        <v>0</v>
      </c>
    </row>
    <row r="51" spans="11:15" ht="12.75" x14ac:dyDescent="0.2">
      <c r="K51" s="22"/>
      <c r="L51" s="23"/>
      <c r="M51" s="23"/>
    </row>
    <row r="52" spans="11:15" x14ac:dyDescent="0.2">
      <c r="O52" s="19"/>
    </row>
    <row r="53" spans="11:15" x14ac:dyDescent="0.2">
      <c r="O53" s="19"/>
    </row>
  </sheetData>
  <sheetProtection selectLockedCells="1" selectUnlockedCells="1"/>
  <mergeCells count="145">
    <mergeCell ref="A2:O3"/>
    <mergeCell ref="A5:A7"/>
    <mergeCell ref="B5:B7"/>
    <mergeCell ref="C5:C7"/>
    <mergeCell ref="D5:E7"/>
    <mergeCell ref="F5:G7"/>
    <mergeCell ref="H5:H7"/>
    <mergeCell ref="I5:M5"/>
    <mergeCell ref="O5:O7"/>
    <mergeCell ref="I6:L6"/>
    <mergeCell ref="M6:M7"/>
    <mergeCell ref="N6:N7"/>
    <mergeCell ref="K46:L46"/>
    <mergeCell ref="K9:K10"/>
    <mergeCell ref="L9:L10"/>
    <mergeCell ref="M9:M10"/>
    <mergeCell ref="O12:O13"/>
    <mergeCell ref="O15:O17"/>
    <mergeCell ref="N22:N23"/>
    <mergeCell ref="L19:L20"/>
    <mergeCell ref="O22:O23"/>
    <mergeCell ref="N9:N10"/>
    <mergeCell ref="O19:O20"/>
    <mergeCell ref="N19:N20"/>
    <mergeCell ref="M19:M20"/>
    <mergeCell ref="O25:O26"/>
    <mergeCell ref="O43:O44"/>
    <mergeCell ref="O37:O38"/>
    <mergeCell ref="O40:O41"/>
    <mergeCell ref="N37:N38"/>
    <mergeCell ref="M37:M38"/>
    <mergeCell ref="K37:K38"/>
    <mergeCell ref="L37:L38"/>
    <mergeCell ref="M40:M41"/>
    <mergeCell ref="N40:N41"/>
    <mergeCell ref="G19:G20"/>
    <mergeCell ref="J9:J10"/>
    <mergeCell ref="M15:M17"/>
    <mergeCell ref="N15:N17"/>
    <mergeCell ref="N12:N13"/>
    <mergeCell ref="M12:M13"/>
    <mergeCell ref="O9:O10"/>
    <mergeCell ref="J12:J13"/>
    <mergeCell ref="K12:K13"/>
    <mergeCell ref="L12:L13"/>
    <mergeCell ref="B9:B11"/>
    <mergeCell ref="C9:C11"/>
    <mergeCell ref="D9:D10"/>
    <mergeCell ref="E9:E10"/>
    <mergeCell ref="F9:F10"/>
    <mergeCell ref="I12:I13"/>
    <mergeCell ref="D12:D13"/>
    <mergeCell ref="E12:E13"/>
    <mergeCell ref="F12:F13"/>
    <mergeCell ref="G12:G13"/>
    <mergeCell ref="H12:H13"/>
    <mergeCell ref="H19:H20"/>
    <mergeCell ref="G9:G10"/>
    <mergeCell ref="H9:H10"/>
    <mergeCell ref="H25:H26"/>
    <mergeCell ref="M25:M26"/>
    <mergeCell ref="N25:N26"/>
    <mergeCell ref="A19:A21"/>
    <mergeCell ref="B19:B21"/>
    <mergeCell ref="C19:C21"/>
    <mergeCell ref="D19:D20"/>
    <mergeCell ref="E19:E20"/>
    <mergeCell ref="F19:F20"/>
    <mergeCell ref="I19:I20"/>
    <mergeCell ref="J19:J20"/>
    <mergeCell ref="K19:K20"/>
    <mergeCell ref="I9:I10"/>
    <mergeCell ref="A15:A18"/>
    <mergeCell ref="B15:B18"/>
    <mergeCell ref="C15:C18"/>
    <mergeCell ref="H15:H17"/>
    <mergeCell ref="A12:A14"/>
    <mergeCell ref="B12:B14"/>
    <mergeCell ref="C12:C14"/>
    <mergeCell ref="A9:A11"/>
    <mergeCell ref="A28:A30"/>
    <mergeCell ref="B28:B30"/>
    <mergeCell ref="C28:C30"/>
    <mergeCell ref="H28:H29"/>
    <mergeCell ref="M28:M29"/>
    <mergeCell ref="N28:N29"/>
    <mergeCell ref="O28:O29"/>
    <mergeCell ref="G22:G23"/>
    <mergeCell ref="H22:H23"/>
    <mergeCell ref="I22:I23"/>
    <mergeCell ref="J22:J23"/>
    <mergeCell ref="K22:K23"/>
    <mergeCell ref="L22:L23"/>
    <mergeCell ref="M22:M23"/>
    <mergeCell ref="A22:A24"/>
    <mergeCell ref="B22:B24"/>
    <mergeCell ref="C22:C24"/>
    <mergeCell ref="D22:D23"/>
    <mergeCell ref="E22:E23"/>
    <mergeCell ref="F22:F23"/>
    <mergeCell ref="A25:A27"/>
    <mergeCell ref="B25:B27"/>
    <mergeCell ref="C25:C27"/>
    <mergeCell ref="A34:A36"/>
    <mergeCell ref="B34:B36"/>
    <mergeCell ref="C34:C36"/>
    <mergeCell ref="H34:H35"/>
    <mergeCell ref="M34:M35"/>
    <mergeCell ref="N34:N35"/>
    <mergeCell ref="O34:O35"/>
    <mergeCell ref="N31:N32"/>
    <mergeCell ref="M31:M32"/>
    <mergeCell ref="A31:A33"/>
    <mergeCell ref="B31:B33"/>
    <mergeCell ref="C31:C33"/>
    <mergeCell ref="G31:G32"/>
    <mergeCell ref="H31:H32"/>
    <mergeCell ref="I31:I32"/>
    <mergeCell ref="D31:D32"/>
    <mergeCell ref="J31:J32"/>
    <mergeCell ref="K31:K32"/>
    <mergeCell ref="L31:L32"/>
    <mergeCell ref="F31:F32"/>
    <mergeCell ref="E31:E32"/>
    <mergeCell ref="O31:O32"/>
    <mergeCell ref="A43:A45"/>
    <mergeCell ref="B43:B45"/>
    <mergeCell ref="C43:C45"/>
    <mergeCell ref="H43:H44"/>
    <mergeCell ref="M43:M44"/>
    <mergeCell ref="N43:N44"/>
    <mergeCell ref="A37:A39"/>
    <mergeCell ref="B37:B39"/>
    <mergeCell ref="C37:C39"/>
    <mergeCell ref="D37:D38"/>
    <mergeCell ref="E37:E38"/>
    <mergeCell ref="F37:F38"/>
    <mergeCell ref="G37:G38"/>
    <mergeCell ref="H37:H38"/>
    <mergeCell ref="I37:I38"/>
    <mergeCell ref="J37:J38"/>
    <mergeCell ref="A40:A42"/>
    <mergeCell ref="B40:B42"/>
    <mergeCell ref="C40:C42"/>
    <mergeCell ref="H40:H41"/>
  </mergeCells>
  <pageMargins left="0.25" right="0.25" top="0.75" bottom="0.75" header="0.51180555555555551" footer="0.51180555555555551"/>
  <pageSetup paperSize="8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Rok 2025</vt:lpstr>
      <vt:lpstr>Rok 2026</vt:lpstr>
      <vt:lpstr>Rok 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Mieczkowski</dc:creator>
  <cp:lastModifiedBy>Robert Guz</cp:lastModifiedBy>
  <cp:lastPrinted>2024-11-07T12:27:15Z</cp:lastPrinted>
  <dcterms:created xsi:type="dcterms:W3CDTF">2022-10-13T14:10:39Z</dcterms:created>
  <dcterms:modified xsi:type="dcterms:W3CDTF">2024-11-13T10:41:37Z</dcterms:modified>
</cp:coreProperties>
</file>