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1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Z:\mpu\ROBERT GUZ\Zakupy\Energia\na 2025\dokumenty przygotowane dla KPZ\Wariant  II - umowa na 3 lata\"/>
    </mc:Choice>
  </mc:AlternateContent>
  <xr:revisionPtr revIDLastSave="0" documentId="13_ncr:1_{BA26581E-4433-47D9-812D-AAF728BDE7F0}" xr6:coauthVersionLast="47" xr6:coauthVersionMax="47" xr10:uidLastSave="{00000000-0000-0000-0000-000000000000}"/>
  <bookViews>
    <workbookView xWindow="-120" yWindow="-120" windowWidth="29040" windowHeight="17640" tabRatio="864" xr2:uid="{00000000-000D-0000-FFFF-FFFF00000000}"/>
  </bookViews>
  <sheets>
    <sheet name="Miasto - jedn. oświatowe 3l" sheetId="16" r:id="rId1"/>
    <sheet name="Miasto - sygnalizacja świetl 3l" sheetId="15" r:id="rId2"/>
    <sheet name="Miasto - Straż Miejska 3l" sheetId="12" r:id="rId3"/>
    <sheet name="Miasto - wydział GKOŚ 3l" sheetId="13" r:id="rId4"/>
    <sheet name="Miasto - budynki admin 3l" sheetId="14" r:id="rId5"/>
    <sheet name="Miasto - MOSiR 3l" sheetId="11" r:id="rId6"/>
    <sheet name="Miasto - oświetlenie uliczne 3l" sheetId="17" r:id="rId7"/>
    <sheet name="OCK 3l" sheetId="8" r:id="rId8"/>
    <sheet name="MZK 3l" sheetId="19" r:id="rId9"/>
    <sheet name="OTBS 3l" sheetId="18" r:id="rId10"/>
    <sheet name="MBP 3l" sheetId="20" r:id="rId11"/>
    <sheet name="MZK   stare" sheetId="7" state="hidden" r:id="rId12"/>
  </sheets>
  <calcPr calcId="191029"/>
  <webPublishing codePage="1252"/>
</workbook>
</file>

<file path=xl/calcChain.xml><?xml version="1.0" encoding="utf-8"?>
<calcChain xmlns="http://schemas.openxmlformats.org/spreadsheetml/2006/main">
  <c r="V6" i="20" l="1"/>
  <c r="V65" i="18"/>
  <c r="U65" i="18"/>
  <c r="T65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3" i="18"/>
  <c r="V7" i="8"/>
  <c r="V159" i="17"/>
  <c r="U159" i="17"/>
  <c r="T159" i="17"/>
  <c r="W3" i="17"/>
  <c r="W4" i="17"/>
  <c r="W5" i="17"/>
  <c r="W6" i="17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W59" i="17"/>
  <c r="W60" i="17"/>
  <c r="W61" i="17"/>
  <c r="W62" i="17"/>
  <c r="W63" i="17"/>
  <c r="W64" i="17"/>
  <c r="W65" i="17"/>
  <c r="W66" i="17"/>
  <c r="W67" i="17"/>
  <c r="W68" i="17"/>
  <c r="W69" i="17"/>
  <c r="W70" i="17"/>
  <c r="W71" i="17"/>
  <c r="W72" i="17"/>
  <c r="W73" i="17"/>
  <c r="W74" i="17"/>
  <c r="W75" i="17"/>
  <c r="W76" i="17"/>
  <c r="W77" i="17"/>
  <c r="W78" i="17"/>
  <c r="W79" i="17"/>
  <c r="W80" i="17"/>
  <c r="W81" i="17"/>
  <c r="W82" i="17"/>
  <c r="W83" i="17"/>
  <c r="W84" i="17"/>
  <c r="W85" i="17"/>
  <c r="W86" i="17"/>
  <c r="W87" i="17"/>
  <c r="W88" i="17"/>
  <c r="W89" i="17"/>
  <c r="W90" i="17"/>
  <c r="W91" i="17"/>
  <c r="W92" i="17"/>
  <c r="W93" i="17"/>
  <c r="W94" i="17"/>
  <c r="W95" i="17"/>
  <c r="W96" i="17"/>
  <c r="W97" i="17"/>
  <c r="W98" i="17"/>
  <c r="W99" i="17"/>
  <c r="W100" i="17"/>
  <c r="W101" i="17"/>
  <c r="W102" i="17"/>
  <c r="W103" i="17"/>
  <c r="W104" i="17"/>
  <c r="W105" i="17"/>
  <c r="W106" i="17"/>
  <c r="W107" i="17"/>
  <c r="W108" i="17"/>
  <c r="W109" i="17"/>
  <c r="W110" i="17"/>
  <c r="W111" i="17"/>
  <c r="W112" i="17"/>
  <c r="W113" i="17"/>
  <c r="W114" i="17"/>
  <c r="W115" i="17"/>
  <c r="W116" i="17"/>
  <c r="W117" i="17"/>
  <c r="W118" i="17"/>
  <c r="W119" i="17"/>
  <c r="W120" i="17"/>
  <c r="W121" i="17"/>
  <c r="W122" i="17"/>
  <c r="W123" i="17"/>
  <c r="W124" i="17"/>
  <c r="W125" i="17"/>
  <c r="W126" i="17"/>
  <c r="W127" i="17"/>
  <c r="W128" i="17"/>
  <c r="W129" i="17"/>
  <c r="W130" i="17"/>
  <c r="W131" i="17"/>
  <c r="W132" i="17"/>
  <c r="W133" i="17"/>
  <c r="W134" i="17"/>
  <c r="W135" i="17"/>
  <c r="W136" i="17"/>
  <c r="W137" i="17"/>
  <c r="W138" i="17"/>
  <c r="W139" i="17"/>
  <c r="W140" i="17"/>
  <c r="W141" i="17"/>
  <c r="W142" i="17"/>
  <c r="W143" i="17"/>
  <c r="W144" i="17"/>
  <c r="W145" i="17"/>
  <c r="W146" i="17"/>
  <c r="W147" i="17"/>
  <c r="W148" i="17"/>
  <c r="W149" i="17"/>
  <c r="W150" i="17"/>
  <c r="W151" i="17"/>
  <c r="W152" i="17"/>
  <c r="W153" i="17"/>
  <c r="W154" i="17"/>
  <c r="W155" i="17"/>
  <c r="W156" i="17"/>
  <c r="W157" i="17"/>
  <c r="W158" i="17"/>
  <c r="V20" i="11"/>
  <c r="U20" i="11"/>
  <c r="W3" i="11"/>
  <c r="W4" i="1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T20" i="11"/>
  <c r="V13" i="14"/>
  <c r="U13" i="14"/>
  <c r="T13" i="14"/>
  <c r="W3" i="14"/>
  <c r="W4" i="14"/>
  <c r="W5" i="14"/>
  <c r="W6" i="14"/>
  <c r="W7" i="14"/>
  <c r="W8" i="14"/>
  <c r="W9" i="14"/>
  <c r="W10" i="14"/>
  <c r="W11" i="14"/>
  <c r="W12" i="14"/>
  <c r="W3" i="12"/>
  <c r="W4" i="12"/>
  <c r="W5" i="12"/>
  <c r="W6" i="12"/>
  <c r="V7" i="12"/>
  <c r="U7" i="12"/>
  <c r="T7" i="12"/>
  <c r="V15" i="15"/>
  <c r="U15" i="15"/>
  <c r="T15" i="15"/>
  <c r="W4" i="15"/>
  <c r="W5" i="15"/>
  <c r="W6" i="15"/>
  <c r="W7" i="15"/>
  <c r="W8" i="15"/>
  <c r="W9" i="15"/>
  <c r="W10" i="15"/>
  <c r="W11" i="15"/>
  <c r="W12" i="15"/>
  <c r="W13" i="15"/>
  <c r="W14" i="15"/>
  <c r="W3" i="15"/>
  <c r="V57" i="16"/>
  <c r="U57" i="16"/>
  <c r="T57" i="16"/>
  <c r="W3" i="16"/>
  <c r="W4" i="16"/>
  <c r="W5" i="16"/>
  <c r="W6" i="16"/>
  <c r="W7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4" i="16"/>
  <c r="W35" i="16"/>
  <c r="W36" i="16"/>
  <c r="W37" i="16"/>
  <c r="W38" i="16"/>
  <c r="W39" i="16"/>
  <c r="W40" i="16"/>
  <c r="W41" i="16"/>
  <c r="W42" i="16"/>
  <c r="W43" i="16"/>
  <c r="W44" i="16"/>
  <c r="W45" i="16"/>
  <c r="W46" i="16"/>
  <c r="W47" i="16"/>
  <c r="W48" i="16"/>
  <c r="W49" i="16"/>
  <c r="W50" i="16"/>
  <c r="W51" i="16"/>
  <c r="W52" i="16"/>
  <c r="W53" i="16"/>
  <c r="W54" i="16"/>
  <c r="W55" i="16"/>
  <c r="W56" i="16"/>
  <c r="T6" i="13"/>
  <c r="U7" i="8" l="1"/>
  <c r="T7" i="8"/>
  <c r="T26" i="19"/>
  <c r="U6" i="20"/>
  <c r="T6" i="20"/>
  <c r="W5" i="20" l="1"/>
  <c r="W4" i="20"/>
  <c r="W3" i="20"/>
  <c r="W6" i="20" s="1"/>
  <c r="W25" i="19"/>
  <c r="W24" i="19"/>
  <c r="W23" i="19"/>
  <c r="W22" i="19"/>
  <c r="W21" i="19"/>
  <c r="W20" i="19"/>
  <c r="W19" i="19"/>
  <c r="W18" i="19"/>
  <c r="W17" i="19"/>
  <c r="W16" i="19"/>
  <c r="W15" i="19"/>
  <c r="W14" i="19"/>
  <c r="W13" i="19"/>
  <c r="W12" i="19"/>
  <c r="W11" i="19"/>
  <c r="W10" i="19"/>
  <c r="W9" i="19"/>
  <c r="W8" i="19"/>
  <c r="W7" i="19"/>
  <c r="W6" i="19"/>
  <c r="W5" i="19"/>
  <c r="W4" i="19"/>
  <c r="W3" i="19"/>
  <c r="W65" i="18" l="1"/>
  <c r="W26" i="19"/>
  <c r="W159" i="17"/>
  <c r="W4" i="13"/>
  <c r="W5" i="13"/>
  <c r="W3" i="13"/>
  <c r="W6" i="13" s="1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3" i="7"/>
  <c r="W3" i="8"/>
  <c r="W5" i="8"/>
  <c r="W4" i="8"/>
  <c r="W6" i="8"/>
  <c r="W20" i="11" l="1"/>
  <c r="W13" i="14"/>
  <c r="W7" i="12"/>
  <c r="W15" i="15"/>
  <c r="W57" i="16"/>
  <c r="W7" i="8"/>
</calcChain>
</file>

<file path=xl/sharedStrings.xml><?xml version="1.0" encoding="utf-8"?>
<sst xmlns="http://schemas.openxmlformats.org/spreadsheetml/2006/main" count="5696" uniqueCount="862">
  <si>
    <t>NIP</t>
  </si>
  <si>
    <t>Taryfa</t>
  </si>
  <si>
    <t>1</t>
  </si>
  <si>
    <t>2</t>
  </si>
  <si>
    <t>3</t>
  </si>
  <si>
    <t>C11</t>
  </si>
  <si>
    <t>C12a</t>
  </si>
  <si>
    <t>C22a</t>
  </si>
  <si>
    <t>7581569833</t>
  </si>
  <si>
    <t>B11</t>
  </si>
  <si>
    <t>B21</t>
  </si>
  <si>
    <t>C12b</t>
  </si>
  <si>
    <t>C21</t>
  </si>
  <si>
    <t>G11</t>
  </si>
  <si>
    <t>G12</t>
  </si>
  <si>
    <t>7582011702</t>
  </si>
  <si>
    <t>7582142002</t>
  </si>
  <si>
    <t>B23</t>
  </si>
  <si>
    <t>C11o</t>
  </si>
  <si>
    <t>G12w</t>
  </si>
  <si>
    <t>7582277162</t>
  </si>
  <si>
    <t>Suma</t>
  </si>
  <si>
    <t>Nazwa Klienta</t>
  </si>
  <si>
    <t>Kod pocztowy</t>
  </si>
  <si>
    <t>Miasto</t>
  </si>
  <si>
    <t>Ulica</t>
  </si>
  <si>
    <t>Nr lokalu</t>
  </si>
  <si>
    <t>Nr mieszkania</t>
  </si>
  <si>
    <t>Kod PP</t>
  </si>
  <si>
    <t>Nazwa PP</t>
  </si>
  <si>
    <t>PP - Kod pocztowy</t>
  </si>
  <si>
    <t>PP - Miasto</t>
  </si>
  <si>
    <t>PP - Ulica</t>
  </si>
  <si>
    <t>PP - Nr lokalu</t>
  </si>
  <si>
    <t>PP - Nr mieszkania</t>
  </si>
  <si>
    <t>MIEJSKA BIBLIOTEKA PUBLICZNA IM. WIKTORA GOMULICKIEGO W OSTROŁĘCE</t>
  </si>
  <si>
    <t>07-410</t>
  </si>
  <si>
    <t>OSTROŁĘKA</t>
  </si>
  <si>
    <t>BARTOSZA GŁOWACKIEGO</t>
  </si>
  <si>
    <t>42</t>
  </si>
  <si>
    <t>590543570300989306</t>
  </si>
  <si>
    <t>GOMULICKIEGO</t>
  </si>
  <si>
    <t>13</t>
  </si>
  <si>
    <t>590543570300989313</t>
  </si>
  <si>
    <t>07-400</t>
  </si>
  <si>
    <t>GŁOWACKIEGO</t>
  </si>
  <si>
    <t>I ARMII WOJSKA POLSKIEGO</t>
  </si>
  <si>
    <t>07-401</t>
  </si>
  <si>
    <t>DYWIZJONU 303</t>
  </si>
  <si>
    <t>OSTROŁĘCKIE TOWARZYSTWO BUDOWNICTWA SPOŁECZNEGO SP. Z O.O.</t>
  </si>
  <si>
    <t>BERKA JOSELEWICZA</t>
  </si>
  <si>
    <t>590543570300232853</t>
  </si>
  <si>
    <t>JOSELEWICZA</t>
  </si>
  <si>
    <t>przepompownia</t>
  </si>
  <si>
    <t>590543570300246379</t>
  </si>
  <si>
    <t>OTBS SP. Z O.O. Lokale użytkowe</t>
  </si>
  <si>
    <t>KOŚCIUSZKI</t>
  </si>
  <si>
    <t>24/26</t>
  </si>
  <si>
    <t>Lokale użytkowe</t>
  </si>
  <si>
    <t>590543570300895959</t>
  </si>
  <si>
    <t>OTBS SP. Z O.O.</t>
  </si>
  <si>
    <t>AL.JANA PAWŁA II</t>
  </si>
  <si>
    <t>119</t>
  </si>
  <si>
    <t>590543570300895997</t>
  </si>
  <si>
    <t>128</t>
  </si>
  <si>
    <t>590543570300896116</t>
  </si>
  <si>
    <t>590543570300896123</t>
  </si>
  <si>
    <t>OTBS SP. Z O.O. Węzeł cieplny</t>
  </si>
  <si>
    <t>132</t>
  </si>
  <si>
    <t>590543570300896130</t>
  </si>
  <si>
    <t>590543570300896208</t>
  </si>
  <si>
    <t>134  WĘZEŁ</t>
  </si>
  <si>
    <t>CIEPLNY</t>
  </si>
  <si>
    <t>590543570300896369</t>
  </si>
  <si>
    <t>590543570300896376</t>
  </si>
  <si>
    <t>ŻEROMSKIEGO</t>
  </si>
  <si>
    <t>29B</t>
  </si>
  <si>
    <t>590543570300896383</t>
  </si>
  <si>
    <t>KOSZAROWA</t>
  </si>
  <si>
    <t>6</t>
  </si>
  <si>
    <t>590543570300896529</t>
  </si>
  <si>
    <t>07-409</t>
  </si>
  <si>
    <t>SIENKIEWICZA</t>
  </si>
  <si>
    <t>48</t>
  </si>
  <si>
    <t>590543570300896536</t>
  </si>
  <si>
    <t>46</t>
  </si>
  <si>
    <t>590543570300896635</t>
  </si>
  <si>
    <t>KSIĘCIA MIESZKA I</t>
  </si>
  <si>
    <t>590543570300896642</t>
  </si>
  <si>
    <t>Węzeł cieplny</t>
  </si>
  <si>
    <t>590543570300896673</t>
  </si>
  <si>
    <t>134</t>
  </si>
  <si>
    <t>590543570300896710</t>
  </si>
  <si>
    <t>136</t>
  </si>
  <si>
    <t>590543570300896789</t>
  </si>
  <si>
    <t>KOŁOBRZESKA</t>
  </si>
  <si>
    <t>18</t>
  </si>
  <si>
    <t>590543570300896819</t>
  </si>
  <si>
    <t>590543570300896833</t>
  </si>
  <si>
    <t>OTBS SP. Z O.O.- ADMINISTRACJA OŚWIETLENIE KLATEK SCHODOWYCH</t>
  </si>
  <si>
    <t>PADLEWSKIEGO</t>
  </si>
  <si>
    <t>51C</t>
  </si>
  <si>
    <t>590543570300896888</t>
  </si>
  <si>
    <t>130</t>
  </si>
  <si>
    <t>590543570300896994</t>
  </si>
  <si>
    <t>138</t>
  </si>
  <si>
    <t>590543570300897014</t>
  </si>
  <si>
    <t>590543570300897021</t>
  </si>
  <si>
    <t>590543570300897038</t>
  </si>
  <si>
    <t>Garaż OTBS SP. Z O.O.</t>
  </si>
  <si>
    <t>BOHATERÓW WARSZAWY</t>
  </si>
  <si>
    <t>35 garaż</t>
  </si>
  <si>
    <t>590543570300897069</t>
  </si>
  <si>
    <t>35</t>
  </si>
  <si>
    <t>590543570300897236</t>
  </si>
  <si>
    <t>OTBS SP. Z O.O. Garaż wielostanowiskowy</t>
  </si>
  <si>
    <t>Garaż</t>
  </si>
  <si>
    <t>590543570300897373</t>
  </si>
  <si>
    <t>54  B</t>
  </si>
  <si>
    <t>590543570300897403</t>
  </si>
  <si>
    <t>590543570300897410</t>
  </si>
  <si>
    <t>590543570300897434</t>
  </si>
  <si>
    <t>OTBS SP. Z O.O. ADMINISTRACJA OŚWIETLENIE KLATEK SCHODOWYCH</t>
  </si>
  <si>
    <t>51A</t>
  </si>
  <si>
    <t>590543570300897441</t>
  </si>
  <si>
    <t>37</t>
  </si>
  <si>
    <t>590543570300897670</t>
  </si>
  <si>
    <t>138A</t>
  </si>
  <si>
    <t>590543570300899421</t>
  </si>
  <si>
    <t>590543570300906655</t>
  </si>
  <si>
    <t>OTBS SP. Z O.O.  Reklama</t>
  </si>
  <si>
    <t>Reklama</t>
  </si>
  <si>
    <t>590543570300976719</t>
  </si>
  <si>
    <t>OTBS SP. Z O.O. Budynek Mieszkalno - Użytkowy</t>
  </si>
  <si>
    <t>590543570300976733</t>
  </si>
  <si>
    <t>OTBS SP. Z O.O. Węzeł Cieplny</t>
  </si>
  <si>
    <t>54 B</t>
  </si>
  <si>
    <t>W.CIEPLNY</t>
  </si>
  <si>
    <t>590543570300976863</t>
  </si>
  <si>
    <t>OTBS SP. Z O.O. Lokale Użytkowe</t>
  </si>
  <si>
    <t>JANA KILIŃSKIEGO</t>
  </si>
  <si>
    <t>2A</t>
  </si>
  <si>
    <t>590543570300979024</t>
  </si>
  <si>
    <t>OTBS SP. Z O.O. Inne</t>
  </si>
  <si>
    <t>21</t>
  </si>
  <si>
    <t>590543570300979406</t>
  </si>
  <si>
    <t>SPOKOJNA</t>
  </si>
  <si>
    <t>16</t>
  </si>
  <si>
    <t>590543570300988316</t>
  </si>
  <si>
    <t>ALEJA JANA PAWŁA II</t>
  </si>
  <si>
    <t>134A</t>
  </si>
  <si>
    <t>590543570300146228</t>
  </si>
  <si>
    <t>OSTROŁĘCKIE TBS SP. Z O.O. SZALET</t>
  </si>
  <si>
    <t>TARGOWA</t>
  </si>
  <si>
    <t>szalet</t>
  </si>
  <si>
    <t>590543570300224377</t>
  </si>
  <si>
    <t>OTBS SP. Z O.O.zasilanie do samochodów chłodzących</t>
  </si>
  <si>
    <t>590543570300235212</t>
  </si>
  <si>
    <t>OSTROŁĘCKIE TOWARZYSTWO BUDOWNICTWA SPOŁECZNEGO  SPÓŁKA  Z O. O. Cmentarz</t>
  </si>
  <si>
    <t>KRAŃCOWA</t>
  </si>
  <si>
    <t>Cmentarz</t>
  </si>
  <si>
    <t>590543570300250871</t>
  </si>
  <si>
    <t>Ostrołęckie Towarzystwo Budownictwa Społecznego Sp</t>
  </si>
  <si>
    <t>GEN.A.E.FIELDORFA "NILA"</t>
  </si>
  <si>
    <t>15</t>
  </si>
  <si>
    <t>590543570300272644</t>
  </si>
  <si>
    <t>590543570300896246</t>
  </si>
  <si>
    <t>OSTROŁĘCKIE TBS SPÓŁKA Z O.O.</t>
  </si>
  <si>
    <t>TADEUSZA ZAWADZKIEGO "ZOŚKI"</t>
  </si>
  <si>
    <t>targowisko</t>
  </si>
  <si>
    <t>590543570300896345</t>
  </si>
  <si>
    <t>OSTROŁĘCKIE TOWARZYSTWO BUDOWNICTWA SPOŁECZNEGO Sp. z o.o.- ADMINISTRACJA OŚWIETLENIE KLATEK SCHODOWYCH</t>
  </si>
  <si>
    <t>GENERAŁA ZYGMUNTA PADLEWSKIEGO</t>
  </si>
  <si>
    <t>51B</t>
  </si>
  <si>
    <t>590543570300896550</t>
  </si>
  <si>
    <t>OTBS SP. Z O.O.  Świetlica Rady Osiedla Leśne</t>
  </si>
  <si>
    <t>SOSNOWA</t>
  </si>
  <si>
    <t>5</t>
  </si>
  <si>
    <t>590543570300897137</t>
  </si>
  <si>
    <t>OTBS SP. Z O.O. Targowisko - oświetlenie terenu</t>
  </si>
  <si>
    <t>07-417</t>
  </si>
  <si>
    <t>590543570300936119</t>
  </si>
  <si>
    <t>Ostrołęckie Towarzystwo Budownictwa Społecznego Sp. z o.o. Gospodarka odpadami</t>
  </si>
  <si>
    <t>GEN. TURSKIEGO</t>
  </si>
  <si>
    <t>4</t>
  </si>
  <si>
    <t>590543570300966130</t>
  </si>
  <si>
    <t>PL.DWORCOWY</t>
  </si>
  <si>
    <t>multicentrum</t>
  </si>
  <si>
    <t>590543570300966499</t>
  </si>
  <si>
    <t>590543570300976016</t>
  </si>
  <si>
    <t>OTBS Sp. z o.o. Budynek Administracyjny</t>
  </si>
  <si>
    <t>BOGUSŁAWSKIEGO</t>
  </si>
  <si>
    <t>590543570300978317</t>
  </si>
  <si>
    <t>OSTROŁĘCKIE TOWARZYSTWO BUDOWNICTWA SPOŁECZNEGO</t>
  </si>
  <si>
    <t>590543570300986275</t>
  </si>
  <si>
    <t>scena</t>
  </si>
  <si>
    <t>590543570300988736</t>
  </si>
  <si>
    <t>OTBS SP. Z O.O. Ogrzewalnia dla bezdomnych</t>
  </si>
  <si>
    <t>29</t>
  </si>
  <si>
    <t>OSTROŁĘCKIE TOWARZYSTWO BUDOWNICTWA SPOŁECZNEGO SPÓŁKA Z OGRANICZONĄ ODPOWIEDZIALNOŚCIĄ</t>
  </si>
  <si>
    <t>590543570300976528</t>
  </si>
  <si>
    <t>POZNAŃSKA</t>
  </si>
  <si>
    <t>34</t>
  </si>
  <si>
    <t>36</t>
  </si>
  <si>
    <t>590543570300976566</t>
  </si>
  <si>
    <t>590543570301000819</t>
  </si>
  <si>
    <t>KUKLIŃSKIEGO</t>
  </si>
  <si>
    <t>590543570300927797</t>
  </si>
  <si>
    <t>.</t>
  </si>
  <si>
    <t xml:space="preserve"> </t>
  </si>
  <si>
    <t>OTBS SP. Z O.O.  Lokale Użytkowe</t>
  </si>
  <si>
    <t>5A</t>
  </si>
  <si>
    <t>OTBS SP. Z O.O. Budynek Biurowy</t>
  </si>
  <si>
    <t>590543570300240728</t>
  </si>
  <si>
    <t>KURPIOWSKA</t>
  </si>
  <si>
    <t>8</t>
  </si>
  <si>
    <t>OSTROŁĘCKIE CENTRUM KULTURY</t>
  </si>
  <si>
    <t>INWALIDÓW WOJENNYCH</t>
  </si>
  <si>
    <t>23</t>
  </si>
  <si>
    <t>590543570300976436</t>
  </si>
  <si>
    <t>40</t>
  </si>
  <si>
    <t>590543570300976580</t>
  </si>
  <si>
    <t>590543570300979284</t>
  </si>
  <si>
    <t>SIKORSKIEGO</t>
  </si>
  <si>
    <t>590543570300988910</t>
  </si>
  <si>
    <t>PL.BEMA</t>
  </si>
  <si>
    <t>12</t>
  </si>
  <si>
    <t>MIASTO OSTROŁĘKA</t>
  </si>
  <si>
    <t>590543570300895928</t>
  </si>
  <si>
    <t>MIEJSKI OŚRODEK SPORTU I REKREACJI W OSTROŁĘCE DOMEK RATOWNIKA</t>
  </si>
  <si>
    <t>WIOŚLARSKA</t>
  </si>
  <si>
    <t>590543570300896765</t>
  </si>
  <si>
    <t>TRAUGUTTA</t>
  </si>
  <si>
    <t>590543570300966635</t>
  </si>
  <si>
    <t>MIEJSKI OŚRODEK SPORTU I REKREACJI W OSTROŁĘCE SZALET MIEJSKI</t>
  </si>
  <si>
    <t>19</t>
  </si>
  <si>
    <t>590543570300972018</t>
  </si>
  <si>
    <t>PARTYZANTÓW</t>
  </si>
  <si>
    <t>590543570300976382</t>
  </si>
  <si>
    <t>PORADNIA PSYCHOLOGICZNO-PEDAGOGICZNA</t>
  </si>
  <si>
    <t>OŚWIATOWA</t>
  </si>
  <si>
    <t>590543570300976443</t>
  </si>
  <si>
    <t>MIEJSKI OŚRODEK SPORTU I REKREACJI  PARK WODNY</t>
  </si>
  <si>
    <t>WITOSA</t>
  </si>
  <si>
    <t>590543570300976450</t>
  </si>
  <si>
    <t>590543570300976610</t>
  </si>
  <si>
    <t>MIEJSKI OŚRODEK SPORTU I REKREACJI W OSTROŁĘCE</t>
  </si>
  <si>
    <t>55</t>
  </si>
  <si>
    <t>590543570300976627</t>
  </si>
  <si>
    <t>WIADUKTOWA</t>
  </si>
  <si>
    <t>590543570300976634</t>
  </si>
  <si>
    <t>34/36</t>
  </si>
  <si>
    <t>590543570300976696</t>
  </si>
  <si>
    <t>1 *HOTEL*</t>
  </si>
  <si>
    <t>590543570300976740</t>
  </si>
  <si>
    <t>HALLERA</t>
  </si>
  <si>
    <t>10</t>
  </si>
  <si>
    <t>590543570300976757</t>
  </si>
  <si>
    <t>590543570300976795</t>
  </si>
  <si>
    <t>3 hala sp.</t>
  </si>
  <si>
    <t>590543570300976870</t>
  </si>
  <si>
    <t>590543570300972025</t>
  </si>
  <si>
    <t>7A</t>
  </si>
  <si>
    <t>590543570300977570</t>
  </si>
  <si>
    <t>590543570300979161</t>
  </si>
  <si>
    <t>590543570300979178</t>
  </si>
  <si>
    <t>590543570300979192</t>
  </si>
  <si>
    <t>BIURO</t>
  </si>
  <si>
    <t>590543570300979253</t>
  </si>
  <si>
    <t>590543570300979352</t>
  </si>
  <si>
    <t>MIASTO STROŁĘKA</t>
  </si>
  <si>
    <t>JANA KAZIMIERZA</t>
  </si>
  <si>
    <t>590543570300979369</t>
  </si>
  <si>
    <t>590543570300988811</t>
  </si>
  <si>
    <t>45</t>
  </si>
  <si>
    <t>590543570300970144</t>
  </si>
  <si>
    <t>MIEJSKI OŚRODEK SPORTU I REKREACJI W OSTROŁĘCE hala widowiskowo sportowa</t>
  </si>
  <si>
    <t>590543570300976726</t>
  </si>
  <si>
    <t>MIEJSKI OŚRODEK SPORTU I REKREACJI W OSTROŁĘCE hala widowiskowa</t>
  </si>
  <si>
    <t>590543570300900455</t>
  </si>
  <si>
    <t>URZ.TECHNICZNE</t>
  </si>
  <si>
    <t>590543570300901056</t>
  </si>
  <si>
    <t>SYGIETYŃSKIEGO</t>
  </si>
  <si>
    <t>DZ.40034/4</t>
  </si>
  <si>
    <t>590543570300977440</t>
  </si>
  <si>
    <t>AL. WOJSKA POLSKIEGO</t>
  </si>
  <si>
    <t>590543570300977457</t>
  </si>
  <si>
    <t>590543570300977815</t>
  </si>
  <si>
    <t>STASZICA</t>
  </si>
  <si>
    <t>590543570300977822</t>
  </si>
  <si>
    <t>GEN. JÓZEFA HALLERA</t>
  </si>
  <si>
    <t>590543570300977846</t>
  </si>
  <si>
    <t>WARSZAWSKA</t>
  </si>
  <si>
    <t>LEŚNA</t>
  </si>
  <si>
    <t>590543570300977860</t>
  </si>
  <si>
    <t>GOWOROWSKA</t>
  </si>
  <si>
    <t>KOPERNIKA</t>
  </si>
  <si>
    <t>590543570300978706</t>
  </si>
  <si>
    <t>11 LISTOPADA</t>
  </si>
  <si>
    <t>590543570300978737</t>
  </si>
  <si>
    <t>590543570300978805</t>
  </si>
  <si>
    <t>MIASTO OSTROŁĘKA - OŚWIETLENIE ULICZNE</t>
  </si>
  <si>
    <t>BAŚNIOWA</t>
  </si>
  <si>
    <t>590543570300978881</t>
  </si>
  <si>
    <t>GEN.AUGUSTA EMILA FIELDORFA ,,NILA"</t>
  </si>
  <si>
    <t>590543570300978898</t>
  </si>
  <si>
    <t>SUCHARSKIEGO</t>
  </si>
  <si>
    <t>590543570300978904</t>
  </si>
  <si>
    <t>590543570300978911</t>
  </si>
  <si>
    <t>590543570300978935</t>
  </si>
  <si>
    <t>590543570300978942</t>
  </si>
  <si>
    <t>MOSTOWA</t>
  </si>
  <si>
    <t>590543570300978966</t>
  </si>
  <si>
    <t>KSIĘDZA PĘDZICHA</t>
  </si>
  <si>
    <t>590543570300986176</t>
  </si>
  <si>
    <t>PPŁK.Ł.CIEPLIŃSKIEGO "PŁUGA"</t>
  </si>
  <si>
    <t>DZ.50597/3</t>
  </si>
  <si>
    <t>50596/3 BOISKO</t>
  </si>
  <si>
    <t>590543570300986329</t>
  </si>
  <si>
    <t>BRATA ZENONA ŻEBROWSKIEGO</t>
  </si>
  <si>
    <t>DZ. 50664</t>
  </si>
  <si>
    <t>590543570300077171</t>
  </si>
  <si>
    <t>GEN.AUGUSTA EMILA FIELDORFA "NILA"</t>
  </si>
  <si>
    <t>dz.52800</t>
  </si>
  <si>
    <t>fontanna</t>
  </si>
  <si>
    <t>590543570300081086</t>
  </si>
  <si>
    <t>KAMERA</t>
  </si>
  <si>
    <t>590543570300109605</t>
  </si>
  <si>
    <t>PIŁSUDSKIEGO</t>
  </si>
  <si>
    <t>OŚW.FONT.</t>
  </si>
  <si>
    <t>590543570300210554</t>
  </si>
  <si>
    <t>KS.PRYMASA S.WYSZYŃSKIEGO</t>
  </si>
  <si>
    <t>590543570300216037</t>
  </si>
  <si>
    <t>590543570300216044</t>
  </si>
  <si>
    <t>URZĄD MIEJSKI W OSTROŁECE</t>
  </si>
  <si>
    <t>590543570300217812</t>
  </si>
  <si>
    <t>25</t>
  </si>
  <si>
    <t>590543570300230736</t>
  </si>
  <si>
    <t>590543570300888142</t>
  </si>
  <si>
    <t>OTOK</t>
  </si>
  <si>
    <t>590543570300937598</t>
  </si>
  <si>
    <t>BURSZTYNOWA</t>
  </si>
  <si>
    <t>590543570300943223</t>
  </si>
  <si>
    <t>07-411</t>
  </si>
  <si>
    <t>590543570300943292</t>
  </si>
  <si>
    <t>590543570300968264</t>
  </si>
  <si>
    <t>DZ.30714</t>
  </si>
  <si>
    <t>590543570300968318</t>
  </si>
  <si>
    <t>DZIAŁKOWA</t>
  </si>
  <si>
    <t>590543570300968936</t>
  </si>
  <si>
    <t>AKACJOWA</t>
  </si>
  <si>
    <t>590543570300968950</t>
  </si>
  <si>
    <t>KOSYNIERÓW</t>
  </si>
  <si>
    <t>590543570300969025</t>
  </si>
  <si>
    <t>WIEJSKA</t>
  </si>
  <si>
    <t>590543570300972377</t>
  </si>
  <si>
    <t>CHĘTNIKA</t>
  </si>
  <si>
    <t>590543570300972421</t>
  </si>
  <si>
    <t>590543570300975972</t>
  </si>
  <si>
    <t>WÓJTA ROMY</t>
  </si>
  <si>
    <t>590543570300975989</t>
  </si>
  <si>
    <t>WYPYCHY</t>
  </si>
  <si>
    <t>590543570300976597</t>
  </si>
  <si>
    <t>KS.STANISŁAWA BRZÓSKI</t>
  </si>
  <si>
    <t>590543570300976917</t>
  </si>
  <si>
    <t>RONDO</t>
  </si>
  <si>
    <t>590543570300976924</t>
  </si>
  <si>
    <t>590543570300976931</t>
  </si>
  <si>
    <t>GROTA-ROWECKIEGO</t>
  </si>
  <si>
    <t>590543570300976948</t>
  </si>
  <si>
    <t>JANUSZA KORCZAKA</t>
  </si>
  <si>
    <t>590543570300976955</t>
  </si>
  <si>
    <t>590543570300976962</t>
  </si>
  <si>
    <t>SZWEDZKA</t>
  </si>
  <si>
    <t>590543570300976979</t>
  </si>
  <si>
    <t>590543570300976986</t>
  </si>
  <si>
    <t>OBOZOWA</t>
  </si>
  <si>
    <t>OŚW.MOS.</t>
  </si>
  <si>
    <t>590543570300976993</t>
  </si>
  <si>
    <t>RATAJA</t>
  </si>
  <si>
    <t>590543570300977006</t>
  </si>
  <si>
    <t>BOHATERÓW WESTERPLATTE</t>
  </si>
  <si>
    <t>590543570300977013</t>
  </si>
  <si>
    <t>BRZOSKWINIOWA</t>
  </si>
  <si>
    <t>590543570300977037</t>
  </si>
  <si>
    <t>590543570300977044</t>
  </si>
  <si>
    <t>GOMULICKIE</t>
  </si>
  <si>
    <t>590543570300977051</t>
  </si>
  <si>
    <t>JEDNOŚCI</t>
  </si>
  <si>
    <t>590543570300977068</t>
  </si>
  <si>
    <t>SIEWNA</t>
  </si>
  <si>
    <t>ŻNIWNA</t>
  </si>
  <si>
    <t>590543570300977075</t>
  </si>
  <si>
    <t>KACZYŃSKA</t>
  </si>
  <si>
    <t>590543570300977082</t>
  </si>
  <si>
    <t>ŁĘCZYSK</t>
  </si>
  <si>
    <t>590543570300977099</t>
  </si>
  <si>
    <t>MADALIŃSKIEGO</t>
  </si>
  <si>
    <t>590543570300977105</t>
  </si>
  <si>
    <t>WESOŁA</t>
  </si>
  <si>
    <t>590543570300977112</t>
  </si>
  <si>
    <t>SREBRNA</t>
  </si>
  <si>
    <t>590543570300977129</t>
  </si>
  <si>
    <t>RYBACKA</t>
  </si>
  <si>
    <t>OŚW.MOSTU</t>
  </si>
  <si>
    <t>590543570300977136</t>
  </si>
  <si>
    <t>590543570300977143</t>
  </si>
  <si>
    <t>590543570300977150</t>
  </si>
  <si>
    <t>KWIATOWA</t>
  </si>
  <si>
    <t>D-3</t>
  </si>
  <si>
    <t>590543570300977167</t>
  </si>
  <si>
    <t>590543570300977174</t>
  </si>
  <si>
    <t>590543570300977181</t>
  </si>
  <si>
    <t>590543570300977198</t>
  </si>
  <si>
    <t>JARACZA</t>
  </si>
  <si>
    <t>590543570300977204</t>
  </si>
  <si>
    <t>D-2</t>
  </si>
  <si>
    <t>590543570300977211</t>
  </si>
  <si>
    <t>ŁOMŻYŃSKA</t>
  </si>
  <si>
    <t>590543570300977228</t>
  </si>
  <si>
    <t>SKOWROŃSKIEGO</t>
  </si>
  <si>
    <t>590543570300977259</t>
  </si>
  <si>
    <t>590543570300977266</t>
  </si>
  <si>
    <t>OS.AWAR.</t>
  </si>
  <si>
    <t>590543570300977273</t>
  </si>
  <si>
    <t>590543570300977280</t>
  </si>
  <si>
    <t>590543570300977297</t>
  </si>
  <si>
    <t>WYSPIAŃSKIEGO</t>
  </si>
  <si>
    <t>590543570300977303</t>
  </si>
  <si>
    <t>590543570300977310</t>
  </si>
  <si>
    <t>590543570300977327</t>
  </si>
  <si>
    <t>LELEWELA</t>
  </si>
  <si>
    <t>590543570300977334</t>
  </si>
  <si>
    <t>KS. ANTONIEGO PĘKSY</t>
  </si>
  <si>
    <t>590543570300977341</t>
  </si>
  <si>
    <t>OSTROWSKA</t>
  </si>
  <si>
    <t>SŁOWACKIEG</t>
  </si>
  <si>
    <t>590543570300977365</t>
  </si>
  <si>
    <t>MODRZEJEWSKIEJ</t>
  </si>
  <si>
    <t>590543570300977389</t>
  </si>
  <si>
    <t>590543570300977396</t>
  </si>
  <si>
    <t>5 PUŁKU UŁANÓW</t>
  </si>
  <si>
    <t>590543570300977402</t>
  </si>
  <si>
    <t>590543570300977419</t>
  </si>
  <si>
    <t>590543570300977426</t>
  </si>
  <si>
    <t>590543570300977433</t>
  </si>
  <si>
    <t>590543570300977464</t>
  </si>
  <si>
    <t>590543570300977488</t>
  </si>
  <si>
    <t>KOLEJOWA</t>
  </si>
  <si>
    <t>590543570300977495</t>
  </si>
  <si>
    <t>590543570300977501</t>
  </si>
  <si>
    <t>590543570300977518</t>
  </si>
  <si>
    <t>ŁAWSKA</t>
  </si>
  <si>
    <t>590543570300977549</t>
  </si>
  <si>
    <t>GEODETÓW</t>
  </si>
  <si>
    <t>ZUCHÓW</t>
  </si>
  <si>
    <t>SKAUTÓW</t>
  </si>
  <si>
    <t>590543570300977594</t>
  </si>
  <si>
    <t>590543570300977600</t>
  </si>
  <si>
    <t>DZIECI POLSKICH</t>
  </si>
  <si>
    <t>590543570300977617</t>
  </si>
  <si>
    <t>KOMISJI EDUK.NAROD.</t>
  </si>
  <si>
    <t>590543570300977631</t>
  </si>
  <si>
    <t>HUBALCZYKÓW</t>
  </si>
  <si>
    <t>590543570300977648</t>
  </si>
  <si>
    <t>SŁONECZNA</t>
  </si>
  <si>
    <t>590543570300977655</t>
  </si>
  <si>
    <t>590543570300977662</t>
  </si>
  <si>
    <t>FORTOWA</t>
  </si>
  <si>
    <t>590543570300977679</t>
  </si>
  <si>
    <t>GRANICZNA</t>
  </si>
  <si>
    <t>590543570300977686</t>
  </si>
  <si>
    <t>590543570300977693</t>
  </si>
  <si>
    <t>MIŁA</t>
  </si>
  <si>
    <t>590543570300977709</t>
  </si>
  <si>
    <t>590543570300977716</t>
  </si>
  <si>
    <t>590543570300977723</t>
  </si>
  <si>
    <t>ROLNA</t>
  </si>
  <si>
    <t>590543570300977730</t>
  </si>
  <si>
    <t>JAŁOWCOWA</t>
  </si>
  <si>
    <t>590543570300977747</t>
  </si>
  <si>
    <t>590543570300977754</t>
  </si>
  <si>
    <t>ŚLĄSKA</t>
  </si>
  <si>
    <t>590543570300977761</t>
  </si>
  <si>
    <t>STANISZEWSKIEGO</t>
  </si>
  <si>
    <t>590543570300977778</t>
  </si>
  <si>
    <t>590543570300977785</t>
  </si>
  <si>
    <t>ORZESZKOWEJ</t>
  </si>
  <si>
    <t>590543570300977792</t>
  </si>
  <si>
    <t>590543570300977808</t>
  </si>
  <si>
    <t>590543570300977839</t>
  </si>
  <si>
    <t>PARKING</t>
  </si>
  <si>
    <t>590543570300977853</t>
  </si>
  <si>
    <t>SŁOWACKIEGO</t>
  </si>
  <si>
    <t>590543570300977877</t>
  </si>
  <si>
    <t>PSARSKIEGO</t>
  </si>
  <si>
    <t>590543570300977884</t>
  </si>
  <si>
    <t>STAROSTY KOSA</t>
  </si>
  <si>
    <t>590543570300977891</t>
  </si>
  <si>
    <t>KORZENIOWSKIEJ</t>
  </si>
  <si>
    <t>KRZYWICKIE</t>
  </si>
  <si>
    <t>590543570300978027</t>
  </si>
  <si>
    <t>BRZOZOWA</t>
  </si>
  <si>
    <t>POGODNA</t>
  </si>
  <si>
    <t>590543570300978034</t>
  </si>
  <si>
    <t>590543570300978041</t>
  </si>
  <si>
    <t>SKIERKOWSKIEGO</t>
  </si>
  <si>
    <t>590543570300978058</t>
  </si>
  <si>
    <t>590543570300978065</t>
  </si>
  <si>
    <t>590543570300978072</t>
  </si>
  <si>
    <t>590543570300978089</t>
  </si>
  <si>
    <t>590543570300978096</t>
  </si>
  <si>
    <t>590543570300978102</t>
  </si>
  <si>
    <t>CELNA</t>
  </si>
  <si>
    <t>590543570300978119</t>
  </si>
  <si>
    <t>PATRIOTÓW</t>
  </si>
  <si>
    <t>590543570300978126</t>
  </si>
  <si>
    <t>KPT.JÓZEFA KOZŁOWSKIEGO "LASA"</t>
  </si>
  <si>
    <t>590543570300978133</t>
  </si>
  <si>
    <t>STACHA KONWY</t>
  </si>
  <si>
    <t>590543570300978140</t>
  </si>
  <si>
    <t>SZPITALNA</t>
  </si>
  <si>
    <t>590543570300978645</t>
  </si>
  <si>
    <t>590543570300978652</t>
  </si>
  <si>
    <t>590543570300978669</t>
  </si>
  <si>
    <t>590543570300978676</t>
  </si>
  <si>
    <t>590543570300978683</t>
  </si>
  <si>
    <t>590543570300978690</t>
  </si>
  <si>
    <t>590543570300978713</t>
  </si>
  <si>
    <t>POMIAN</t>
  </si>
  <si>
    <t>590543570300978720</t>
  </si>
  <si>
    <t>590543570300978744</t>
  </si>
  <si>
    <t>590543570300978751</t>
  </si>
  <si>
    <t>590543570300978768</t>
  </si>
  <si>
    <t>KUBUSIA PUCHATKA</t>
  </si>
  <si>
    <t>590543570300978775</t>
  </si>
  <si>
    <t>590543570300978782</t>
  </si>
  <si>
    <t>CELULOZOWA</t>
  </si>
  <si>
    <t>590543570300978812</t>
  </si>
  <si>
    <t>590543570300978829</t>
  </si>
  <si>
    <t>D-4</t>
  </si>
  <si>
    <t>590543570300978836</t>
  </si>
  <si>
    <t>590543570300978843</t>
  </si>
  <si>
    <t>DALEKA</t>
  </si>
  <si>
    <t>SKRAJNA</t>
  </si>
  <si>
    <t>590543570300978867</t>
  </si>
  <si>
    <t>BITWY POD OSTROŁĘKĄ</t>
  </si>
  <si>
    <t>590543570300978874</t>
  </si>
  <si>
    <t>590543570300978959</t>
  </si>
  <si>
    <t>590543570300979338</t>
  </si>
  <si>
    <t>PRĄDZYŃSKIEGO</t>
  </si>
  <si>
    <t>590543570300988699</t>
  </si>
  <si>
    <t>PLAC DWORCOWY</t>
  </si>
  <si>
    <t>590543570301053655</t>
  </si>
  <si>
    <t>JEZIERSKIEGO</t>
  </si>
  <si>
    <t>DZ. 50458</t>
  </si>
  <si>
    <t>54</t>
  </si>
  <si>
    <t>590543570301055949</t>
  </si>
  <si>
    <t>590543570300978997</t>
  </si>
  <si>
    <t>Przedszkole Miejskie nr 5 z Oddziałami Integracyjnymi "Leśna Kraina"w Ostrołęce</t>
  </si>
  <si>
    <t>PIĘKNA</t>
  </si>
  <si>
    <t>590543570300988873</t>
  </si>
  <si>
    <t>PLACÓWKA PIECZY ZASTĘPCZEJ "KORCZAKÓWKA" W OSTROŁĘCE</t>
  </si>
  <si>
    <t>590543570300896659</t>
  </si>
  <si>
    <t>17</t>
  </si>
  <si>
    <t>590543570300979383</t>
  </si>
  <si>
    <t>9</t>
  </si>
  <si>
    <t>590543570300976689</t>
  </si>
  <si>
    <t>SZKOŁA PODSTAWOWA NR 2</t>
  </si>
  <si>
    <t>PAPIERNICZA</t>
  </si>
  <si>
    <t>590543570300979017</t>
  </si>
  <si>
    <t>SZKOŁA PODSTAWOWA NR 2 im.STANISŁAWA STASZICA BOISKO</t>
  </si>
  <si>
    <t>MIASTO OSTROŁĘKA CENTRUM KSZTAŁCENIA ZAWODOWEGO</t>
  </si>
  <si>
    <t>590543570300976887</t>
  </si>
  <si>
    <t>CENTRUM KSZTAŁCENIA ZAWODOWEGO</t>
  </si>
  <si>
    <t>KAMIEŃSKIEGO</t>
  </si>
  <si>
    <t>MIASTO OSTROŁĘKA DOM POMOCY SPOŁECZNEJ im. Kardynała Stefana Wyszyńskiego Prymasa Tysiąclecia</t>
  </si>
  <si>
    <t>590543570300988880</t>
  </si>
  <si>
    <t>DOM POMOCY SPOŁECZNEJ</t>
  </si>
  <si>
    <t>27</t>
  </si>
  <si>
    <t>MIASTO OSTROŁĘKA II LICEUM OGÓLNOKSZTAŁCĄCE IM, C.K. NORWIDA</t>
  </si>
  <si>
    <t>590543570300979123</t>
  </si>
  <si>
    <t>590543570300979390</t>
  </si>
  <si>
    <t>II LICEUM OGÓLNOKSZTAŁCĄCE</t>
  </si>
  <si>
    <t>590543570300988934</t>
  </si>
  <si>
    <t>590543570300979314</t>
  </si>
  <si>
    <t>KS. FRANCISZKA BLACHNICKIEGO</t>
  </si>
  <si>
    <t>MIASTO OSTROŁĘKA MIEJSKI OŚRODEK POMOCY RODZINIE W OSTROŁĘCE</t>
  </si>
  <si>
    <t>590543570300979086</t>
  </si>
  <si>
    <t>MIEJSKI OŚRODEK POMOCY RODZINIE</t>
  </si>
  <si>
    <t>32</t>
  </si>
  <si>
    <t>590543570300979451</t>
  </si>
  <si>
    <t>590543570300979376</t>
  </si>
  <si>
    <t>PRZEDSZKOLE MIEJSKIE NR 1</t>
  </si>
  <si>
    <t>PILECKIEGO</t>
  </si>
  <si>
    <t>11A</t>
  </si>
  <si>
    <t>590543570300979475</t>
  </si>
  <si>
    <t>590543570300988927</t>
  </si>
  <si>
    <t>MIASTO OSTROŁĘKA Przedszkole Miejskie nr 10</t>
  </si>
  <si>
    <t>590543570300988866</t>
  </si>
  <si>
    <t>Przedszkole Miejskie nr 10</t>
  </si>
  <si>
    <t>MAZOWIECKA</t>
  </si>
  <si>
    <t>7</t>
  </si>
  <si>
    <t>MIASTO OSTROŁĘKA Przedszkole Miejskie nr 13 "Kraina Przygód" w Ostrołęce</t>
  </si>
  <si>
    <t>590543570300976023</t>
  </si>
  <si>
    <t>PRZEDSZKOLE MIEJSKIE 13</t>
  </si>
  <si>
    <t>590543570300979239</t>
  </si>
  <si>
    <t>590543570300979055</t>
  </si>
  <si>
    <t>Przedszkole Miejskie nr 16"Kraina Odkrywców"w Ostrołęce</t>
  </si>
  <si>
    <t>POWSTAŃCÓW</t>
  </si>
  <si>
    <t>MIASTO OSTROŁĘKA PRZEDSZKOLE MIEJSKIE NR 17 "KRAINA MISIÓW"</t>
  </si>
  <si>
    <t>590543570300978980</t>
  </si>
  <si>
    <t>KONOPNICKIEJ</t>
  </si>
  <si>
    <t>MIASTO OSTROŁĘKA Przedszkole Miejskie nr 18 w Ostrołęce</t>
  </si>
  <si>
    <t>590543570300979307</t>
  </si>
  <si>
    <t>Przedszkole Miejskie nr 18 w Ostrołęce</t>
  </si>
  <si>
    <t>KARŁOWICZA</t>
  </si>
  <si>
    <t>590543570300979420</t>
  </si>
  <si>
    <t>24</t>
  </si>
  <si>
    <t>MIASTO OSTROŁĘKA Przedszkole Miejskie nr 9 "Bajkowa Kraina"</t>
  </si>
  <si>
    <t>590543570300979413</t>
  </si>
  <si>
    <t>PRZEDSZKOLE MIEJSKIE NR 9</t>
  </si>
  <si>
    <t>MIASTO OSTROŁĘKA SZKOŁA PODSTAWOWA NR 1 IM. STANISŁAWA JACHOWICZA</t>
  </si>
  <si>
    <t>590543570300979000</t>
  </si>
  <si>
    <t>SZKOŁA PODSTAWOWA NR 1 im.Stanisława Jachowicza</t>
  </si>
  <si>
    <t>4/6</t>
  </si>
  <si>
    <t>590543570300979437</t>
  </si>
  <si>
    <t>SZKOŁA PODSAWOWA NR 1 im. Stanisława Jachowicza</t>
  </si>
  <si>
    <t>MIASTO OSTROŁĘKA SZKOŁA PODSTAWOWA NR 10 IM. JANA PAWŁA II</t>
  </si>
  <si>
    <t>590543570300976672</t>
  </si>
  <si>
    <t>SZKOŁA PODSTAWOWA NR 10 IM. JANA PAWŁA II</t>
  </si>
  <si>
    <t>590543570300977532</t>
  </si>
  <si>
    <t>SZKOŁA PODSTAWOWA NR 10 im. JANA PAWŁA II</t>
  </si>
  <si>
    <t>590543570300976771</t>
  </si>
  <si>
    <t>SZKOŁA PODSTAWOWA NR 3 IM. A.MICKIEWICZA W OSTROŁĘCE Boisko Orlik</t>
  </si>
  <si>
    <t>590543570300979321</t>
  </si>
  <si>
    <t>MIASTO OSTROŁĘKA Szkoła Podstawowa nr 4 im. Żołnierza Polskiego w Ostrołęce</t>
  </si>
  <si>
    <t>590543570300979345</t>
  </si>
  <si>
    <t>LEGIONOWA</t>
  </si>
  <si>
    <t>590543570300988798</t>
  </si>
  <si>
    <t>Szkoła Podstawowa nr 4</t>
  </si>
  <si>
    <t>590543570300976009</t>
  </si>
  <si>
    <t>SZKOŁA PODSTAWOWA NR 5 IM. ZOFII NIEDZIAŁKOWSKIEJ</t>
  </si>
  <si>
    <t>590543570300976788</t>
  </si>
  <si>
    <t>MIASTO OSTROŁĘKA SZKOŁA PODSTAWOWA NR 6 IM. ORŁA BIAŁEGO W OSTROŁĘCE</t>
  </si>
  <si>
    <t>590543570300979031</t>
  </si>
  <si>
    <t>SZKOŁA PODSTAWOWA NR 6</t>
  </si>
  <si>
    <t>590543570300979444</t>
  </si>
  <si>
    <t>SZKOŁA PODSTAWOWA NR 6 IM. ORŁA BIAŁEGO W OSTROŁĘCE</t>
  </si>
  <si>
    <t>MIASTO OSTROŁĘKA ŚRODOWISKOWY DOM SAMOPOMOCY W OSTROŁĘCE</t>
  </si>
  <si>
    <t>590543570300977556</t>
  </si>
  <si>
    <t>ŚRODOWISKOWY DOM SAMOPOMOCY W OSTROŁĘCE</t>
  </si>
  <si>
    <t>12A</t>
  </si>
  <si>
    <t>590543570300979116</t>
  </si>
  <si>
    <t>FARNA</t>
  </si>
  <si>
    <t>MIASTO OSTROŁĘKA ZESPÓŁ PLACÓWEK WSPARCIA DZIENNEGO</t>
  </si>
  <si>
    <t>590543570300976894</t>
  </si>
  <si>
    <t>ZESPÓŁ PLACÓWEK WSPARCIA DZIENNEGO</t>
  </si>
  <si>
    <t>MIASTO OSTROŁĘKA ZESPÓŁ SZKÓŁ ZAWODOWYCH NR 1 JÓZEFA PSARSKIEGO W OSTROŁĘCE</t>
  </si>
  <si>
    <t>590543570300979079</t>
  </si>
  <si>
    <t>ZESPÓŁ SZKÓŁ ZAWODOWYCH NR 1</t>
  </si>
  <si>
    <t>20</t>
  </si>
  <si>
    <t>590543570300979154</t>
  </si>
  <si>
    <t>PARKOWA</t>
  </si>
  <si>
    <t>6 INTERNAT</t>
  </si>
  <si>
    <t>590543570300972353</t>
  </si>
  <si>
    <t>ZESPÓŁ SZKÓŁ ZAWODOWYCH NR 2</t>
  </si>
  <si>
    <t>CZWARTAKÓW</t>
  </si>
  <si>
    <t>590543570300979062</t>
  </si>
  <si>
    <t>590543570300976399</t>
  </si>
  <si>
    <t>590543570300976702</t>
  </si>
  <si>
    <t>590543570300979222</t>
  </si>
  <si>
    <t>Zespół Szkół Zawodowych nr 4 im. A. Chętnika</t>
  </si>
  <si>
    <t>590543570300989269</t>
  </si>
  <si>
    <t>590543570300989276</t>
  </si>
  <si>
    <t>MIASTO OSTROŁĘKA ŻŁOBEK MIEJSKI W OSTROŁĘCE</t>
  </si>
  <si>
    <t>590543570300988842</t>
  </si>
  <si>
    <t>ŻŁOBEK MIEJSKI</t>
  </si>
  <si>
    <t>MIEJSKI ZAKŁAD KOMUNIKACJI SP. Z O.O. W OSTROŁĘCE</t>
  </si>
  <si>
    <t>590543570300076785</t>
  </si>
  <si>
    <t>dz.50549/2</t>
  </si>
  <si>
    <t>590543570300076792</t>
  </si>
  <si>
    <t>STEYERA</t>
  </si>
  <si>
    <t>dz.50327/2</t>
  </si>
  <si>
    <t>590543570300076808</t>
  </si>
  <si>
    <t>dz.40106/2</t>
  </si>
  <si>
    <t>590543570300967861</t>
  </si>
  <si>
    <t>nr dz.</t>
  </si>
  <si>
    <t>50617/1</t>
  </si>
  <si>
    <t>590543570301024648</t>
  </si>
  <si>
    <t>590543570301024655</t>
  </si>
  <si>
    <t>590543570301024662</t>
  </si>
  <si>
    <t>590543570301038621</t>
  </si>
  <si>
    <t>590543570301038638</t>
  </si>
  <si>
    <t>590543570301038645</t>
  </si>
  <si>
    <t>590543570301038652</t>
  </si>
  <si>
    <t>590543570301038669</t>
  </si>
  <si>
    <t>590543570301038676</t>
  </si>
  <si>
    <t>590543570301038683</t>
  </si>
  <si>
    <t>590543570301038690</t>
  </si>
  <si>
    <t>PRUSA</t>
  </si>
  <si>
    <t>590543570301038706</t>
  </si>
  <si>
    <t>590543570301038713</t>
  </si>
  <si>
    <t>590543570301038720</t>
  </si>
  <si>
    <t>590543570301038737</t>
  </si>
  <si>
    <t>590543570301038744</t>
  </si>
  <si>
    <t>590543570301038751</t>
  </si>
  <si>
    <t>590543570301038768</t>
  </si>
  <si>
    <t>590543570301038775</t>
  </si>
  <si>
    <t>PL. BEMA</t>
  </si>
  <si>
    <t>MIASTO OSTROŁĘKA III Liceum Ogólnokształcące im. Unii Europejskiej</t>
  </si>
  <si>
    <t>moc umowna [kW]</t>
  </si>
  <si>
    <t>Strefa 1</t>
  </si>
  <si>
    <t>Strefa 2</t>
  </si>
  <si>
    <t>Strefa 3</t>
  </si>
  <si>
    <t>590543570301059664</t>
  </si>
  <si>
    <t xml:space="preserve">590543570300966659 </t>
  </si>
  <si>
    <t>Moc umowna [kW]</t>
  </si>
  <si>
    <t>590543570300897717</t>
  </si>
  <si>
    <r>
      <rPr>
        <sz val="8"/>
        <color rgb="FFFFFFFF"/>
        <rFont val="Arial"/>
        <family val="2"/>
        <charset val="238"/>
      </rPr>
      <t>DANE DO FAKTURY</t>
    </r>
    <r>
      <rPr>
        <b/>
        <sz val="8"/>
        <color rgb="FFFFFFFF"/>
        <rFont val="Arial"/>
        <family val="2"/>
      </rPr>
      <t xml:space="preserve">
</t>
    </r>
    <r>
      <rPr>
        <b/>
        <u/>
        <sz val="8"/>
        <color rgb="FFFFFFFF"/>
        <rFont val="Arial"/>
        <family val="2"/>
        <charset val="238"/>
      </rPr>
      <t xml:space="preserve">
</t>
    </r>
    <r>
      <rPr>
        <b/>
        <sz val="8"/>
        <color rgb="FFFFFFFF"/>
        <rFont val="Arial"/>
        <family val="2"/>
        <charset val="238"/>
      </rPr>
      <t>NABYWCA</t>
    </r>
    <r>
      <rPr>
        <b/>
        <sz val="8"/>
        <color rgb="FFFFFFFF"/>
        <rFont val="Arial"/>
        <family val="2"/>
      </rPr>
      <t xml:space="preserve">
</t>
    </r>
    <r>
      <rPr>
        <sz val="8"/>
        <color rgb="FFFFFFFF"/>
        <rFont val="Arial"/>
        <family val="2"/>
        <charset val="238"/>
      </rPr>
      <t>(nazwa, adres, NIP)</t>
    </r>
  </si>
  <si>
    <r>
      <rPr>
        <sz val="8"/>
        <color rgb="FFFFFFFF"/>
        <rFont val="Arial"/>
        <family val="2"/>
        <charset val="238"/>
      </rPr>
      <t>DANE DO FAKTURY</t>
    </r>
    <r>
      <rPr>
        <b/>
        <sz val="8"/>
        <color rgb="FFFFFFFF"/>
        <rFont val="Arial"/>
        <family val="2"/>
      </rPr>
      <t xml:space="preserve">
</t>
    </r>
    <r>
      <rPr>
        <b/>
        <sz val="8"/>
        <color rgb="FFFFFFFF"/>
        <rFont val="Arial"/>
        <family val="2"/>
        <charset val="238"/>
      </rPr>
      <t>Adres korespondencyjny</t>
    </r>
  </si>
  <si>
    <t>Placówka Pieczy Zastępczej</t>
  </si>
  <si>
    <t>PRZEDSZKOLE MIEJSKIE NR 17 "KRAINA MISIÓW"</t>
  </si>
  <si>
    <t>Szkoła Podstawowa nr 4 im. Żołnierza Polskiego w Ostrołęce</t>
  </si>
  <si>
    <t>PRZEDSZKOLE MIEJSKIE NR 15</t>
  </si>
  <si>
    <t>PRZEDSZKOLE MIEJSKIE NR 8</t>
  </si>
  <si>
    <t>Przedszkole Miejskie nr 7 Tęczowa Kraina w Ostrołęce</t>
  </si>
  <si>
    <t>SPECJALNY OŚRODEK    SZKOLNO-WYCHOWAWCZY Szkoła</t>
  </si>
  <si>
    <t>ZESPÓŁ SZKÓŁ ZAWODOWYCH NR 3 IM. KARD.STEFANA WYSZYŃSKIEGO</t>
  </si>
  <si>
    <t>Zespół Szkół Zawodowych nr 3 im. Kardynała Stefana Wyszyńskiego Boisko</t>
  </si>
  <si>
    <t>ZESPÓŁ SZKÓŁ ZAWODOWYCH NR 4 SZKOŁA</t>
  </si>
  <si>
    <t>I LICEUM OGÓLNOKSZTAŁCĄCE</t>
  </si>
  <si>
    <t>III Liceum Ogólnokształcące</t>
  </si>
  <si>
    <t>Przedszkole Miejskie nr 1 "Kraina Uśmiechu"</t>
  </si>
  <si>
    <t>MIASTO OSTROŁĘKA I LICEUM OGÓLNOKSZTAŁCĄCE</t>
  </si>
  <si>
    <t>MIASTO OSTROŁĘKA Przedszkole Miejskie nr 1 "Kraina Uśmiechu"</t>
  </si>
  <si>
    <t>MIASTO OSTROŁĘKA PORADNIA PSYCHOLOGICZNO-PEDAGOGICZNA</t>
  </si>
  <si>
    <t>MIASTO OSTROŁĘKA PRZEDSZKOLE MIEJSKIE NR 8</t>
  </si>
  <si>
    <t>MIASTO OSTROŁĘKA Przedszkole Miejskie nr 7 "Tęczowa Kraina" w Ostrołęce</t>
  </si>
  <si>
    <t>MIASTO OSTROŁĘKA SZKOŁA PODSTAWOWA NR 2 IM. STANISŁAWA STASZICA</t>
  </si>
  <si>
    <t>MIASTO OSTROŁĘKA Placówka Pieczy Zastępczej "Korczakówka" w Ostrołęce</t>
  </si>
  <si>
    <t>MIASTO OSTROŁĘKA Placówka Pieczy Zastępczej "Korczakówka 2" w Ostrołęce</t>
  </si>
  <si>
    <t>MIASTO OSTROŁĘKA Przedszkole Miejskie nr 15 "Kraina Marzeń" w Ostrołęce</t>
  </si>
  <si>
    <t>MIASTO OSTROŁĘKA Przedszkole Miejskie nr 16 "Kraina Odkrywców" w Ostrołęce</t>
  </si>
  <si>
    <t>MIASTO OSTROŁĘKA Przedszkole Miejskie nr 5 z Oddziałami Integracyjnymi "Leśna Kraina" w Ostrołęce</t>
  </si>
  <si>
    <t>MIASTO OSTROŁĘKA SPECJALNY OŚRODEK SZKOLNO-WYCHOWAWCZY im.ks.Jana Twardowskiego</t>
  </si>
  <si>
    <t>MIASTO OSTROŁĘKA SZKOŁA PODSTAWOWA NR 3 IM. ADAMA MICKIEWICZA W OSTROŁĘCE</t>
  </si>
  <si>
    <t>MIASTO OSTROŁĘKA SZKOŁA PODSTAWOWA NR 5 IM. ZOFII NIEDZIAŁKOWSKIEJ W OSTROŁĘCE</t>
  </si>
  <si>
    <t>MIASTO OSTROŁĘKA ZESPÓŁ SZKÓŁ ZAWODOWYCH NR 2 im. 5 Pułku Ułanów Zasławskich</t>
  </si>
  <si>
    <t>MIASTO OSTROŁĘKA ZESPÓŁ SZKÓŁ ZAWODOWYCH NR 3 IM. KARD. STEFANA WYSZYŃSKIEGO</t>
  </si>
  <si>
    <t>MIASTO OSTROŁĘKA Zespół Szkół Zawodowych nr 4 im. Adama Chętnika</t>
  </si>
  <si>
    <t>szacowane zużycie energii od 1.01.2025 do 31.12.2025 [kWh]</t>
  </si>
  <si>
    <t>590543570300977624</t>
  </si>
  <si>
    <t>MIASTO OSTROŁĘKA
pl. gen. Józefa Bema 1, 07-400 Ostrołęka
NIP 7582142002</t>
  </si>
  <si>
    <t>galeria Ostrołęka</t>
  </si>
  <si>
    <t>590543570301068840</t>
  </si>
  <si>
    <t>WĘZEŁ CIEPLNY</t>
  </si>
  <si>
    <t>KOTŁOWNIA</t>
  </si>
  <si>
    <t>"TANI BAR"</t>
  </si>
  <si>
    <t>KOMUNALNA (zmiana nazwy ulicy z gen. Turskiego )</t>
  </si>
  <si>
    <t>330 kW (I-IV, X-XII) 230 kW (V-IX)</t>
  </si>
  <si>
    <t>1,0</t>
  </si>
  <si>
    <t>3,0</t>
  </si>
  <si>
    <t>21,0</t>
  </si>
  <si>
    <t>90,0</t>
  </si>
  <si>
    <t>40,0</t>
  </si>
  <si>
    <t>MIEJSKA BIBLIOTEKA PUBLICZNA I. WIKTORA GOMULICKIEGO W OSTROŁĘCE</t>
  </si>
  <si>
    <t xml:space="preserve">I-V -70 kW              VI-VIII - 20 kW         IX-XII - 70 kW </t>
  </si>
  <si>
    <t>WOJSKA POLSKIEGO</t>
  </si>
  <si>
    <t>LEŚNIEWO</t>
  </si>
  <si>
    <t>PARK MIESZONKOWY</t>
  </si>
  <si>
    <t>590543570300976900</t>
  </si>
  <si>
    <t>590543570300977952</t>
  </si>
  <si>
    <t>590543570300937604</t>
  </si>
  <si>
    <t>590543570300977945</t>
  </si>
  <si>
    <t>590543570300977020</t>
  </si>
  <si>
    <t>590543570300977907</t>
  </si>
  <si>
    <t>590543570300977921</t>
  </si>
  <si>
    <t>590543570300977938</t>
  </si>
  <si>
    <t>590543570300977914</t>
  </si>
  <si>
    <t>NADNARWIAŃSKA</t>
  </si>
  <si>
    <t>NIEMENA</t>
  </si>
  <si>
    <t>590543570300972360</t>
  </si>
  <si>
    <t>OGRODOWA</t>
  </si>
  <si>
    <t>590543570300977983</t>
  </si>
  <si>
    <t>590543570300978003</t>
  </si>
  <si>
    <t>590543570300978010</t>
  </si>
  <si>
    <t>590543570300977990</t>
  </si>
  <si>
    <t>SOBIESKIEGO</t>
  </si>
  <si>
    <t>STAROWIEJSKA</t>
  </si>
  <si>
    <t>590543570300977242</t>
  </si>
  <si>
    <t>590543570300977969</t>
  </si>
  <si>
    <t>CZECZOTKA</t>
  </si>
  <si>
    <t>590543570300977976</t>
  </si>
  <si>
    <t xml:space="preserve">MIASTO OSTROŁĘKA
pl. gen. Józefa Bema 1, 07-400 Ostrołęka
</t>
  </si>
  <si>
    <t>MIASTO OSTROŁĘKA - SMO
pl. gen. Józefa Bema 1, 07-400 Ostrołęka</t>
  </si>
  <si>
    <t>MIEJSKI OŚRODEK SPORTU I REKREACJI W OSTROŁĘCE
ul. gen. Józefa Hallera 10, 07-410 Ostrołęka</t>
  </si>
  <si>
    <t>MIEJSKI OŚRODEK SPORTU I REKREACJI W OSTROŁĘCE  boisko</t>
  </si>
  <si>
    <t>MIASTO OSTROŁĘKA - GKOŚ, 
pl. gen. Józefa Bema 1, 07-400 Ostrołęka</t>
  </si>
  <si>
    <t>Ostrołęckie Centrum Kultury, 
ul. Inwalidów Wojennych 23, 07-410 Ostrołęka, 
NIP 7582011702</t>
  </si>
  <si>
    <t>Ostrołęckie Centrum Kultury, 
ul. Inwalidów Wojennych 23, 07-410 Ostrołęka</t>
  </si>
  <si>
    <t>MIEJSKI ZAKŁAD KOMUNIKACJI SP. Z O.O. W OSTROŁĘCE, 
ul. Kołobrzeska 1, 07-410 Ostrołęka, 
NIP: 7582277162</t>
  </si>
  <si>
    <t>MIEJSKI ZAKŁAD KOMUNIKACJI SP. Z O.O. W OSTROŁĘCE, 
ul. Kołobrzeska 1, 07-410 Ostrołęka</t>
  </si>
  <si>
    <t>Ostrołęckie Towarzystwo Budownictwa Społecznego sp. z o.o., 
ul. Berka Joselewicza 1, 07-410 Ostrołęka, 
NIP 7581569833</t>
  </si>
  <si>
    <t>Ostrołęckie TBS sp. z o.o., 
ul. Joselewicza 1, 07 - 410 Ostrołeka, 
e- mail: faktura@otbs.com.pl</t>
  </si>
  <si>
    <t>Miejska Biblioteka Publiczna im. Wiktora Gomulickiego w Ostrołęce, 
ul. Głowackiego 42, 07-400 Ostrołęka
 NIP 7581027262</t>
  </si>
  <si>
    <t xml:space="preserve">Miejska Biblioteka Publiczna im. Wiktora Gomulickiego w Ostrołęce, 
ul. Głowackiego 42, 07-400 Ostrołęka                                                 </t>
  </si>
  <si>
    <t>MIASTO OSTROŁĘKA 
pl. gen. Józefa Bema 1, 07-400 Ostrołęka, 
NIP 7582142002</t>
  </si>
  <si>
    <t>MIASTO OSTROŁĘKA - WID
pl. gen. Józefa Bema 1, 07-400 Ostrołęka</t>
  </si>
  <si>
    <t>MIASTO OSTROŁĘKA 
pl. gen. Józefa Bema 1, 07-400 Ostrołęka 
NIP 7582142002</t>
  </si>
  <si>
    <t>MIASTO OSTROŁĘKA - OUM 
pl. gen. Józefa Bema 1, 07-400 Ostrołęka</t>
  </si>
  <si>
    <t>I Liceum Ogólnokształcące im. generała Józefa Bema, 
ul. R. Traugutta 1, 07-410 Ostrołęka</t>
  </si>
  <si>
    <t>II Liceum Ogólnokształcące im C.K.Norwida, 
ul. Traugutta 2, 07-410 Ostrołęka</t>
  </si>
  <si>
    <t>III Liceum Ogólnokształcące im. Unii Europejskiej w Ostrołęce, 
ul. Ks. F. Blachnickiego 5, 07-410 Ostrołęka</t>
  </si>
  <si>
    <t>Placówka Pieczy Zastępczej "Korczakówka", 
ul. Spokojna 16, 07-410 Ostrołęka</t>
  </si>
  <si>
    <t>Poradnia Psychologiczno-Pedagogiczna, 
ul. Oświatowa 1, 07-410 Ostrołęka, 
e-mail: kontakt@ppp.ostroleka.pl</t>
  </si>
  <si>
    <t>Przedszkole Miejskie Nr 10, 
ul. Mazowiecka 7, 07-410 Ostrołęka</t>
  </si>
  <si>
    <t>Przedszkole Miejskie Nr 13 "Kraina Przygód", 
ul. Dzieci Polskich 5, 07-410 Ostrołęka</t>
  </si>
  <si>
    <t>Przedszkole Miejskie Nr 15 "Kraina Marzeń", 
ul. Jaracza 5,  07-410 Ostrołeka</t>
  </si>
  <si>
    <t>Przedszkole Miejskie nr 16 "Kraina Odkrywców", 
ul. Powstańców 4, 07-410 Ostrołęka</t>
  </si>
  <si>
    <t>Przedszkole Miejskie nr 17 "Kraina Misiów", 
ul. Konopnickiej 6, 07-410 Ostrołęka</t>
  </si>
  <si>
    <t>Przedszkole Miejskie Nr 18 "Kraina Zaczarowanej Lokomotywy" w Ostrołęce, 
ul. Karłowicza 18, 07-417 Ostrołęka</t>
  </si>
  <si>
    <t>Przedszkole Miejskie nr 5 z Oddziałami Integracyjnymi "Leśna Kraina", 
ul. Piękna 12, 07-401 Ostrołęka</t>
  </si>
  <si>
    <t>Przedszkole Miejskie nr 8 "Kraina Radości", 
ul. Prądzyńskiego 12, 07-410 Ostrołęka</t>
  </si>
  <si>
    <t>Przedszkole Miejskie Nr 7 "Tęczowa Kraina" w Ostrołęce, 
ul. Psarskiego 24, 07-410 Ostrołęka</t>
  </si>
  <si>
    <t>Przedszkole Miejskie Nr 1 " Kraina Uśmiechu" w Ostrołęce, ul. Pileckiego 11A, 07-410 Ostrołęka</t>
  </si>
  <si>
    <t>Placówka Pieczy Zastępczej "Korczakówka 2", 
ul. Bogusławskiego 17, 07-410 Ostrołęka</t>
  </si>
  <si>
    <t>Przedszkole Miejskie Nr 9 "Bajkowa Kraina", 
ul. ks.Franciszka Blachnickiego 16, 07-410 Ostrołęka</t>
  </si>
  <si>
    <t>Szkoła Podstawowa nr 1 im Stanisława Jachowicza, 
ul. Gen. A. E. Fieldorfa "NILA" 4/6, 07-410 Ostrołęka</t>
  </si>
  <si>
    <t>Szkoła Podstawowa nr 2 im. Stanisława Staszica, 
ul. Papiernicza 1, 07-410 Ostrołęka</t>
  </si>
  <si>
    <t>Szkoła Podstawowa nr 4 im. Żołnierza Polskiego, 
ul. Legionowa 17, 07-401 Ostrołęka</t>
  </si>
  <si>
    <t>Szkoła Podstawowa nr 5 im. Zofii Niedziałkowskiej, 
ul. Hallera 12, 07-410 Ostrołęka</t>
  </si>
  <si>
    <t>Szkoła Podstawowa nr 6 im. Orła Białego, 
ul. Sienkiewicza 15, 07-410 Ostrołęka</t>
  </si>
  <si>
    <t>Specjalny Ośrodek Szkolno-Wychowawczy im. ks. Jana Twardowskiego w Ostrołęce, 
ul.Traugutta 9, 07-410 Ostrołęka</t>
  </si>
  <si>
    <t>Szkoła Podstawowa Nr 10 im. Jana Pawła II, 
ul. Ks. Franciszka Blachnickiego 16, 07-410 Ostrołęka</t>
  </si>
  <si>
    <t xml:space="preserve">Środowiskowy Dom Samopomocy w Ostrołęce, 
ul. Farna 21, 07-410 Ostrołęka </t>
  </si>
  <si>
    <t>Zespół Placówek Wsparcia Dziennego, 
ul. Bogusławskiego 4, 07-410 Ostrołęka</t>
  </si>
  <si>
    <t>Zespół Szkół Zawodowych Nr 1 im. Józefa Psarskiego w Ostrołęce, 
ul. 11 Listopada 20, 07-410 Ostrołęka</t>
  </si>
  <si>
    <t>Zespół Szkół Zawodowych nr 2 im. 5 Pułku Ułanów Zasławskich, 
ul.Czwartaków 4, 07-401 Ostrołęka</t>
  </si>
  <si>
    <t>Zespół Szkół Zawodowych nr 3 im. Kardynała Stefana Wyszyńskiego, 
ul. Jaracza 5, 07-409 Ostrołęka, 
sekretariat@zsz3.ostroleka.edu.pl</t>
  </si>
  <si>
    <t>Zespół Szkól Zawodowych Nr 4 im. Adama Chętnika w Ostrołęce, 
ul. Traugutta 10, 07-410 Ostrołęka</t>
  </si>
  <si>
    <t>Żłobek Miejski w Ostrołęce, 
ul. Psarskiego 17, 07-410 Ostrołęka, 
kontakt@zlobek.ostroleka.edu.pl</t>
  </si>
  <si>
    <t>Centrum Kształcenia Zawodowego, 
ul. Kamieńskiego 5, 07-410 Ostrołęka</t>
  </si>
  <si>
    <t>Miejski Ośrodek Pomocy Rodzinie w Ostrołęce, 
ul. Hallera 12, 07-410 Ostrołęka</t>
  </si>
  <si>
    <t>Szkoła Podstawowa nr 3  im. Adama Mickiewicza, 
ul. Ignacego Jerzego Skowrońskiego 8, 07-417 Ostrołęka</t>
  </si>
  <si>
    <t>SZKOŁA PODSTAWOWA NR 3 IM. A.MICKIEWICZA W OSTROŁĘCE</t>
  </si>
  <si>
    <t>Dom Pomocy Społecznej im. kardynała Stefana Wyszyńskiego,
ul. Rolna 27, 07-410 Ostrołęka</t>
  </si>
  <si>
    <t>AL. JANA PAWŁA II</t>
  </si>
  <si>
    <t>Miasto Ostrołęka - oświetlenie uliczne</t>
  </si>
  <si>
    <t>Miasto Ostrołęka- budynki administracyjne</t>
  </si>
  <si>
    <t>Miasto Ostrołęka - sygnalizacja świetlna</t>
  </si>
  <si>
    <t>Miejska Biblioteka Publiczna</t>
  </si>
  <si>
    <t>Ostrołęckie Towarzystwo Budownictwa Społecznego Sp. z o.o.</t>
  </si>
  <si>
    <t>Miejski Zakład Komunikacyji Sp. z. o.o. w Ostrołęce</t>
  </si>
  <si>
    <t>Ostrołeckie Centrum Kultury</t>
  </si>
  <si>
    <t>Miasto Ostrołęka - Miejski Ośrodek Sportu i Rekreacji</t>
  </si>
  <si>
    <t>Miasto Ostrołęka - Straż Miejska Ostrołęki</t>
  </si>
  <si>
    <t>Miasto Ostrołęka - GKOŚ</t>
  </si>
  <si>
    <t>Miasto Ostrołęka - jednostki oświatowe</t>
  </si>
  <si>
    <r>
      <rPr>
        <sz val="10"/>
        <color rgb="FFFFFFFF"/>
        <rFont val="Calibri"/>
        <family val="2"/>
        <charset val="238"/>
        <scheme val="minor"/>
      </rPr>
      <t>DANE DO FAKTURY</t>
    </r>
    <r>
      <rPr>
        <b/>
        <sz val="10"/>
        <color rgb="FFFFFFFF"/>
        <rFont val="Calibri"/>
        <family val="2"/>
        <charset val="238"/>
        <scheme val="minor"/>
      </rPr>
      <t xml:space="preserve">
</t>
    </r>
    <r>
      <rPr>
        <b/>
        <u/>
        <sz val="10"/>
        <color rgb="FFFFFFFF"/>
        <rFont val="Calibri"/>
        <family val="2"/>
        <charset val="238"/>
        <scheme val="minor"/>
      </rPr>
      <t xml:space="preserve">
</t>
    </r>
    <r>
      <rPr>
        <b/>
        <sz val="10"/>
        <color rgb="FFFFFFFF"/>
        <rFont val="Calibri"/>
        <family val="2"/>
        <charset val="238"/>
        <scheme val="minor"/>
      </rPr>
      <t xml:space="preserve">NABYWCA
</t>
    </r>
    <r>
      <rPr>
        <sz val="10"/>
        <color rgb="FFFFFFFF"/>
        <rFont val="Calibri"/>
        <family val="2"/>
        <charset val="238"/>
        <scheme val="minor"/>
      </rPr>
      <t>(nazwa, adres, NIP)</t>
    </r>
  </si>
  <si>
    <r>
      <rPr>
        <sz val="10"/>
        <color rgb="FFFFFFFF"/>
        <rFont val="Calibri"/>
        <family val="2"/>
        <charset val="238"/>
        <scheme val="minor"/>
      </rPr>
      <t>DANE DO FAKTURY</t>
    </r>
    <r>
      <rPr>
        <b/>
        <sz val="10"/>
        <color rgb="FFFFFFFF"/>
        <rFont val="Calibri"/>
        <family val="2"/>
        <charset val="238"/>
        <scheme val="minor"/>
      </rPr>
      <t xml:space="preserve">
Adres korespondencyjny</t>
    </r>
  </si>
  <si>
    <t>szacowane zużycie energii od 1.01.2025 do 31.12.2027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</si>
</sst>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"/>
    <numFmt numFmtId="166" formatCode="#,##0.0"/>
    <numFmt numFmtId="167" formatCode="_-* #,##0.00\ _z_ł_-;\-* #,##0.00\ _z_ł_-;_-* &quot;-&quot;??\ _z_ł_-;_-@_-"/>
  </numFmts>
  <fonts count="32" x14ac:knownFonts="1">
    <font>
      <sz val="10"/>
      <color theme="1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444444"/>
      <name val="Arial"/>
      <family val="2"/>
    </font>
    <font>
      <b/>
      <sz val="10"/>
      <color theme="1"/>
      <name val="Tahoma"/>
      <family val="2"/>
      <charset val="238"/>
    </font>
    <font>
      <sz val="8"/>
      <name val="Tahoma"/>
      <family val="2"/>
    </font>
    <font>
      <b/>
      <u/>
      <sz val="8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rgb="FF454545"/>
      <name val="Arial"/>
      <family val="2"/>
      <charset val="238"/>
    </font>
    <font>
      <sz val="10"/>
      <name val="Tahoma"/>
      <family val="2"/>
    </font>
    <font>
      <b/>
      <i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  <scheme val="minor"/>
    </font>
    <font>
      <b/>
      <sz val="10"/>
      <color rgb="FF444444"/>
      <name val="Calibri"/>
      <family val="2"/>
      <charset val="238"/>
      <scheme val="minor"/>
    </font>
    <font>
      <b/>
      <sz val="10"/>
      <color rgb="FF45454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u/>
      <sz val="10"/>
      <color rgb="FFFFFFFF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444444"/>
      <name val="Arial"/>
      <family val="2"/>
      <charset val="238"/>
    </font>
    <font>
      <sz val="10"/>
      <color rgb="FFC00000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92D7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6F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</borders>
  <cellStyleXfs count="6">
    <xf numFmtId="0" fontId="0" fillId="0" borderId="0"/>
    <xf numFmtId="0" fontId="12" fillId="0" borderId="0"/>
    <xf numFmtId="0" fontId="13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3" fontId="6" fillId="4" borderId="5" xfId="0" applyNumberFormat="1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horizontal="centerContinuous" wrapText="1"/>
    </xf>
    <xf numFmtId="0" fontId="0" fillId="0" borderId="11" xfId="0" applyBorder="1" applyAlignment="1">
      <alignment horizontal="centerContinuous" wrapText="1"/>
    </xf>
    <xf numFmtId="0" fontId="7" fillId="0" borderId="9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Continuous" vertical="center" wrapText="1"/>
    </xf>
    <xf numFmtId="0" fontId="7" fillId="0" borderId="11" xfId="0" applyFont="1" applyBorder="1" applyAlignment="1">
      <alignment horizontal="centerContinuous" vertical="center" wrapText="1"/>
    </xf>
    <xf numFmtId="0" fontId="7" fillId="0" borderId="11" xfId="0" applyFont="1" applyBorder="1" applyAlignment="1">
      <alignment horizontal="centerContinuous" wrapText="1"/>
    </xf>
    <xf numFmtId="0" fontId="3" fillId="2" borderId="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right" vertical="top" wrapText="1"/>
    </xf>
    <xf numFmtId="3" fontId="0" fillId="0" borderId="2" xfId="0" applyNumberFormat="1" applyBorder="1" applyAlignment="1">
      <alignment wrapText="1"/>
    </xf>
    <xf numFmtId="3" fontId="5" fillId="0" borderId="7" xfId="0" applyNumberFormat="1" applyFont="1" applyBorder="1" applyAlignment="1">
      <alignment horizontal="right" vertical="top" wrapText="1"/>
    </xf>
    <xf numFmtId="3" fontId="0" fillId="0" borderId="7" xfId="0" applyNumberFormat="1" applyBorder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10" fillId="6" borderId="2" xfId="0" applyFont="1" applyFill="1" applyBorder="1" applyAlignment="1">
      <alignment horizontal="center" vertical="top" wrapText="1"/>
    </xf>
    <xf numFmtId="0" fontId="12" fillId="0" borderId="0" xfId="1" applyAlignment="1">
      <alignment wrapText="1"/>
    </xf>
    <xf numFmtId="0" fontId="7" fillId="0" borderId="10" xfId="1" applyFont="1" applyBorder="1" applyAlignment="1">
      <alignment horizontal="centerContinuous" vertical="center" wrapText="1"/>
    </xf>
    <xf numFmtId="0" fontId="7" fillId="0" borderId="11" xfId="1" applyFont="1" applyBorder="1" applyAlignment="1">
      <alignment horizontal="centerContinuous" vertical="center" wrapText="1"/>
    </xf>
    <xf numFmtId="0" fontId="7" fillId="0" borderId="11" xfId="1" applyFont="1" applyBorder="1" applyAlignment="1">
      <alignment horizontal="centerContinuous" wrapText="1"/>
    </xf>
    <xf numFmtId="0" fontId="15" fillId="0" borderId="0" xfId="1" applyFont="1" applyAlignment="1">
      <alignment wrapText="1"/>
    </xf>
    <xf numFmtId="0" fontId="12" fillId="0" borderId="10" xfId="1" applyBorder="1" applyAlignment="1">
      <alignment horizontal="centerContinuous" wrapText="1"/>
    </xf>
    <xf numFmtId="0" fontId="12" fillId="0" borderId="11" xfId="1" applyBorder="1" applyAlignment="1">
      <alignment horizontal="centerContinuous" wrapText="1"/>
    </xf>
    <xf numFmtId="0" fontId="12" fillId="0" borderId="0" xfId="1" applyAlignment="1">
      <alignment horizontal="center" vertical="top" wrapText="1"/>
    </xf>
    <xf numFmtId="0" fontId="12" fillId="0" borderId="0" xfId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49" fontId="16" fillId="7" borderId="9" xfId="0" applyNumberFormat="1" applyFont="1" applyFill="1" applyBorder="1" applyAlignment="1">
      <alignment horizontal="centerContinuous" vertical="center"/>
    </xf>
    <xf numFmtId="0" fontId="0" fillId="7" borderId="0" xfId="0" applyFill="1" applyAlignment="1">
      <alignment horizontal="centerContinuous" wrapText="1"/>
    </xf>
    <xf numFmtId="0" fontId="12" fillId="7" borderId="0" xfId="1" applyFill="1" applyAlignment="1">
      <alignment horizontal="centerContinuous" wrapText="1"/>
    </xf>
    <xf numFmtId="0" fontId="7" fillId="7" borderId="0" xfId="1" applyFont="1" applyFill="1" applyAlignment="1">
      <alignment horizontal="centerContinuous" vertical="center" wrapText="1"/>
    </xf>
    <xf numFmtId="0" fontId="12" fillId="7" borderId="10" xfId="1" applyFill="1" applyBorder="1" applyAlignment="1">
      <alignment horizontal="centerContinuous" vertical="center" wrapText="1"/>
    </xf>
    <xf numFmtId="0" fontId="12" fillId="7" borderId="0" xfId="1" applyFill="1" applyAlignment="1">
      <alignment horizontal="centerContinuous" vertical="center" wrapText="1"/>
    </xf>
    <xf numFmtId="0" fontId="7" fillId="7" borderId="9" xfId="1" applyFont="1" applyFill="1" applyBorder="1" applyAlignment="1">
      <alignment horizontal="centerContinuous" vertical="center" wrapText="1"/>
    </xf>
    <xf numFmtId="0" fontId="12" fillId="7" borderId="11" xfId="1" applyFill="1" applyBorder="1" applyAlignment="1">
      <alignment horizontal="centerContinuous" vertical="center" wrapText="1"/>
    </xf>
    <xf numFmtId="49" fontId="16" fillId="7" borderId="10" xfId="0" applyNumberFormat="1" applyFont="1" applyFill="1" applyBorder="1" applyAlignment="1">
      <alignment horizontal="centerContinuous" vertical="center"/>
    </xf>
    <xf numFmtId="0" fontId="0" fillId="7" borderId="10" xfId="0" applyFill="1" applyBorder="1" applyAlignment="1">
      <alignment horizontal="centerContinuous" wrapText="1"/>
    </xf>
    <xf numFmtId="0" fontId="0" fillId="7" borderId="11" xfId="0" applyFill="1" applyBorder="1" applyAlignment="1">
      <alignment horizontal="centerContinuous" wrapText="1"/>
    </xf>
    <xf numFmtId="0" fontId="7" fillId="7" borderId="0" xfId="0" applyFont="1" applyFill="1" applyAlignment="1">
      <alignment horizontal="centerContinuous" vertical="center" wrapText="1"/>
    </xf>
    <xf numFmtId="0" fontId="0" fillId="7" borderId="0" xfId="0" applyFill="1" applyAlignment="1">
      <alignment horizontal="centerContinuous" vertical="center" wrapText="1"/>
    </xf>
    <xf numFmtId="49" fontId="17" fillId="7" borderId="19" xfId="0" applyNumberFormat="1" applyFont="1" applyFill="1" applyBorder="1" applyAlignment="1">
      <alignment horizontal="centerContinuous" vertical="center"/>
    </xf>
    <xf numFmtId="0" fontId="12" fillId="0" borderId="20" xfId="1" applyBorder="1" applyAlignment="1">
      <alignment horizontal="centerContinuous" wrapText="1"/>
    </xf>
    <xf numFmtId="0" fontId="12" fillId="0" borderId="17" xfId="1" applyBorder="1" applyAlignment="1">
      <alignment horizontal="centerContinuous" wrapText="1"/>
    </xf>
    <xf numFmtId="0" fontId="18" fillId="0" borderId="12" xfId="1" applyFont="1" applyBorder="1" applyAlignment="1">
      <alignment wrapText="1"/>
    </xf>
    <xf numFmtId="3" fontId="19" fillId="0" borderId="12" xfId="1" applyNumberFormat="1" applyFont="1" applyBorder="1" applyAlignment="1">
      <alignment horizontal="right" vertical="top" wrapText="1"/>
    </xf>
    <xf numFmtId="3" fontId="18" fillId="0" borderId="12" xfId="1" applyNumberFormat="1" applyFont="1" applyBorder="1" applyAlignment="1">
      <alignment wrapText="1"/>
    </xf>
    <xf numFmtId="3" fontId="20" fillId="4" borderId="9" xfId="1" applyNumberFormat="1" applyFont="1" applyFill="1" applyBorder="1" applyAlignment="1">
      <alignment horizontal="right" vertical="top" wrapText="1"/>
    </xf>
    <xf numFmtId="0" fontId="18" fillId="0" borderId="18" xfId="1" applyFont="1" applyBorder="1" applyAlignment="1">
      <alignment wrapText="1"/>
    </xf>
    <xf numFmtId="3" fontId="21" fillId="5" borderId="18" xfId="1" applyNumberFormat="1" applyFont="1" applyFill="1" applyBorder="1" applyAlignment="1">
      <alignment horizontal="right" vertical="top" wrapText="1"/>
    </xf>
    <xf numFmtId="3" fontId="20" fillId="5" borderId="19" xfId="1" applyNumberFormat="1" applyFont="1" applyFill="1" applyBorder="1" applyAlignment="1">
      <alignment horizontal="right" vertical="top" wrapText="1"/>
    </xf>
    <xf numFmtId="0" fontId="23" fillId="2" borderId="14" xfId="1" applyFont="1" applyFill="1" applyBorder="1" applyAlignment="1">
      <alignment horizontal="center" vertical="top" wrapText="1"/>
    </xf>
    <xf numFmtId="0" fontId="23" fillId="2" borderId="15" xfId="1" applyFont="1" applyFill="1" applyBorder="1" applyAlignment="1">
      <alignment horizontal="center" vertical="top" wrapText="1"/>
    </xf>
    <xf numFmtId="0" fontId="23" fillId="6" borderId="15" xfId="1" applyFont="1" applyFill="1" applyBorder="1" applyAlignment="1">
      <alignment horizontal="center" vertical="top" wrapText="1"/>
    </xf>
    <xf numFmtId="0" fontId="23" fillId="3" borderId="16" xfId="1" applyFont="1" applyFill="1" applyBorder="1" applyAlignment="1">
      <alignment horizontal="center" vertical="top" wrapText="1"/>
    </xf>
    <xf numFmtId="0" fontId="26" fillId="0" borderId="11" xfId="1" applyFont="1" applyBorder="1" applyAlignment="1">
      <alignment horizontal="left" vertical="top" wrapText="1"/>
    </xf>
    <xf numFmtId="0" fontId="26" fillId="0" borderId="12" xfId="1" applyFont="1" applyBorder="1" applyAlignment="1">
      <alignment horizontal="left" vertical="top" wrapText="1"/>
    </xf>
    <xf numFmtId="165" fontId="26" fillId="0" borderId="12" xfId="1" applyNumberFormat="1" applyFont="1" applyBorder="1" applyAlignment="1">
      <alignment horizontal="left" vertical="top" wrapText="1"/>
    </xf>
    <xf numFmtId="4" fontId="27" fillId="9" borderId="12" xfId="3" applyNumberFormat="1" applyFont="1" applyFill="1" applyBorder="1" applyAlignment="1">
      <alignment horizontal="center" vertical="center" wrapText="1"/>
    </xf>
    <xf numFmtId="49" fontId="27" fillId="0" borderId="12" xfId="1" applyNumberFormat="1" applyFont="1" applyBorder="1" applyAlignment="1">
      <alignment horizontal="left" vertical="top" wrapText="1"/>
    </xf>
    <xf numFmtId="0" fontId="26" fillId="0" borderId="17" xfId="1" applyFont="1" applyBorder="1" applyAlignment="1">
      <alignment horizontal="left" vertical="top" wrapText="1"/>
    </xf>
    <xf numFmtId="0" fontId="26" fillId="0" borderId="18" xfId="1" applyFont="1" applyBorder="1" applyAlignment="1">
      <alignment horizontal="left" vertical="top" wrapText="1"/>
    </xf>
    <xf numFmtId="165" fontId="26" fillId="0" borderId="18" xfId="1" applyNumberFormat="1" applyFont="1" applyBorder="1" applyAlignment="1">
      <alignment horizontal="left" vertical="top" wrapText="1"/>
    </xf>
    <xf numFmtId="3" fontId="21" fillId="5" borderId="17" xfId="1" applyNumberFormat="1" applyFont="1" applyFill="1" applyBorder="1" applyAlignment="1">
      <alignment horizontal="right" vertical="top" wrapText="1"/>
    </xf>
    <xf numFmtId="49" fontId="27" fillId="0" borderId="18" xfId="1" applyNumberFormat="1" applyFont="1" applyBorder="1" applyAlignment="1">
      <alignment horizontal="left" vertical="top" wrapText="1"/>
    </xf>
    <xf numFmtId="0" fontId="26" fillId="5" borderId="9" xfId="1" applyFont="1" applyFill="1" applyBorder="1" applyAlignment="1">
      <alignment horizontal="left" vertical="top" wrapText="1"/>
    </xf>
    <xf numFmtId="0" fontId="26" fillId="5" borderId="10" xfId="1" applyFont="1" applyFill="1" applyBorder="1" applyAlignment="1">
      <alignment horizontal="left" vertical="top" wrapText="1"/>
    </xf>
    <xf numFmtId="0" fontId="18" fillId="5" borderId="10" xfId="1" applyFont="1" applyFill="1" applyBorder="1" applyAlignment="1">
      <alignment wrapText="1"/>
    </xf>
    <xf numFmtId="165" fontId="26" fillId="5" borderId="11" xfId="1" applyNumberFormat="1" applyFont="1" applyFill="1" applyBorder="1" applyAlignment="1">
      <alignment horizontal="left" vertical="top" wrapText="1"/>
    </xf>
    <xf numFmtId="0" fontId="23" fillId="2" borderId="6" xfId="1" applyFont="1" applyFill="1" applyBorder="1" applyAlignment="1">
      <alignment horizontal="center" vertical="top" wrapText="1"/>
    </xf>
    <xf numFmtId="0" fontId="23" fillId="2" borderId="7" xfId="1" applyFont="1" applyFill="1" applyBorder="1" applyAlignment="1">
      <alignment horizontal="center" vertical="top" wrapText="1"/>
    </xf>
    <xf numFmtId="0" fontId="23" fillId="6" borderId="7" xfId="1" applyFont="1" applyFill="1" applyBorder="1" applyAlignment="1">
      <alignment horizontal="center" vertical="top" wrapText="1"/>
    </xf>
    <xf numFmtId="0" fontId="23" fillId="3" borderId="8" xfId="1" applyFont="1" applyFill="1" applyBorder="1" applyAlignment="1">
      <alignment horizontal="center" vertical="top" wrapText="1"/>
    </xf>
    <xf numFmtId="0" fontId="27" fillId="0" borderId="12" xfId="1" applyFont="1" applyBorder="1" applyAlignment="1">
      <alignment horizontal="left" vertical="top" wrapText="1"/>
    </xf>
    <xf numFmtId="0" fontId="27" fillId="0" borderId="12" xfId="1" applyFont="1" applyBorder="1" applyAlignment="1">
      <alignment wrapText="1"/>
    </xf>
    <xf numFmtId="165" fontId="27" fillId="0" borderId="12" xfId="1" applyNumberFormat="1" applyFont="1" applyBorder="1" applyAlignment="1">
      <alignment horizontal="left" vertical="top" wrapText="1"/>
    </xf>
    <xf numFmtId="3" fontId="20" fillId="4" borderId="12" xfId="1" applyNumberFormat="1" applyFont="1" applyFill="1" applyBorder="1" applyAlignment="1">
      <alignment horizontal="right" vertical="top" wrapText="1"/>
    </xf>
    <xf numFmtId="3" fontId="27" fillId="0" borderId="12" xfId="1" applyNumberFormat="1" applyFont="1" applyBorder="1" applyAlignment="1">
      <alignment horizontal="right" vertical="top" wrapText="1"/>
    </xf>
    <xf numFmtId="0" fontId="28" fillId="0" borderId="12" xfId="1" applyFont="1" applyBorder="1" applyAlignment="1">
      <alignment wrapText="1"/>
    </xf>
    <xf numFmtId="0" fontId="27" fillId="0" borderId="18" xfId="1" applyFont="1" applyBorder="1" applyAlignment="1">
      <alignment horizontal="left" vertical="top" wrapText="1"/>
    </xf>
    <xf numFmtId="0" fontId="28" fillId="0" borderId="18" xfId="1" applyFont="1" applyBorder="1" applyAlignment="1">
      <alignment wrapText="1"/>
    </xf>
    <xf numFmtId="3" fontId="22" fillId="5" borderId="12" xfId="0" applyNumberFormat="1" applyFont="1" applyFill="1" applyBorder="1" applyAlignment="1">
      <alignment wrapText="1"/>
    </xf>
    <xf numFmtId="0" fontId="23" fillId="2" borderId="6" xfId="0" applyFont="1" applyFill="1" applyBorder="1" applyAlignment="1">
      <alignment horizontal="center" vertical="top" wrapText="1"/>
    </xf>
    <xf numFmtId="0" fontId="23" fillId="2" borderId="7" xfId="0" applyFont="1" applyFill="1" applyBorder="1" applyAlignment="1">
      <alignment horizontal="center" vertical="top" wrapText="1"/>
    </xf>
    <xf numFmtId="0" fontId="23" fillId="6" borderId="7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 vertical="top" wrapText="1"/>
    </xf>
    <xf numFmtId="0" fontId="26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wrapText="1"/>
    </xf>
    <xf numFmtId="165" fontId="26" fillId="0" borderId="12" xfId="0" applyNumberFormat="1" applyFont="1" applyBorder="1" applyAlignment="1">
      <alignment horizontal="left" vertical="top" wrapText="1"/>
    </xf>
    <xf numFmtId="3" fontId="19" fillId="0" borderId="12" xfId="0" applyNumberFormat="1" applyFont="1" applyBorder="1" applyAlignment="1">
      <alignment horizontal="right" vertical="top" wrapText="1"/>
    </xf>
    <xf numFmtId="3" fontId="18" fillId="0" borderId="12" xfId="0" applyNumberFormat="1" applyFont="1" applyBorder="1" applyAlignment="1">
      <alignment wrapText="1"/>
    </xf>
    <xf numFmtId="3" fontId="20" fillId="4" borderId="12" xfId="0" applyNumberFormat="1" applyFont="1" applyFill="1" applyBorder="1" applyAlignment="1">
      <alignment horizontal="right" vertical="top" wrapText="1"/>
    </xf>
    <xf numFmtId="3" fontId="18" fillId="5" borderId="12" xfId="0" applyNumberFormat="1" applyFont="1" applyFill="1" applyBorder="1" applyAlignment="1">
      <alignment wrapText="1"/>
    </xf>
    <xf numFmtId="3" fontId="20" fillId="5" borderId="12" xfId="0" applyNumberFormat="1" applyFont="1" applyFill="1" applyBorder="1" applyAlignment="1">
      <alignment horizontal="right" vertical="top" wrapText="1"/>
    </xf>
    <xf numFmtId="0" fontId="26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wrapText="1"/>
    </xf>
    <xf numFmtId="165" fontId="26" fillId="0" borderId="18" xfId="0" applyNumberFormat="1" applyFont="1" applyBorder="1" applyAlignment="1">
      <alignment horizontal="left" vertical="top" wrapText="1"/>
    </xf>
    <xf numFmtId="0" fontId="26" fillId="5" borderId="9" xfId="0" applyFont="1" applyFill="1" applyBorder="1" applyAlignment="1">
      <alignment horizontal="left" vertical="top" wrapText="1"/>
    </xf>
    <xf numFmtId="0" fontId="26" fillId="5" borderId="10" xfId="0" applyFont="1" applyFill="1" applyBorder="1" applyAlignment="1">
      <alignment horizontal="left" vertical="top" wrapText="1"/>
    </xf>
    <xf numFmtId="0" fontId="18" fillId="5" borderId="10" xfId="0" applyFont="1" applyFill="1" applyBorder="1" applyAlignment="1">
      <alignment wrapText="1"/>
    </xf>
    <xf numFmtId="165" fontId="26" fillId="5" borderId="11" xfId="0" applyNumberFormat="1" applyFont="1" applyFill="1" applyBorder="1" applyAlignment="1">
      <alignment horizontal="left" vertical="top" wrapText="1"/>
    </xf>
    <xf numFmtId="0" fontId="23" fillId="2" borderId="21" xfId="1" applyFont="1" applyFill="1" applyBorder="1" applyAlignment="1">
      <alignment horizontal="center" vertical="top" wrapText="1"/>
    </xf>
    <xf numFmtId="0" fontId="23" fillId="2" borderId="13" xfId="1" applyFont="1" applyFill="1" applyBorder="1" applyAlignment="1">
      <alignment horizontal="center" vertical="top" wrapText="1"/>
    </xf>
    <xf numFmtId="49" fontId="26" fillId="0" borderId="12" xfId="1" applyNumberFormat="1" applyFont="1" applyBorder="1" applyAlignment="1">
      <alignment horizontal="center" vertical="top" wrapText="1"/>
    </xf>
    <xf numFmtId="3" fontId="18" fillId="0" borderId="12" xfId="1" applyNumberFormat="1" applyFont="1" applyBorder="1" applyAlignment="1">
      <alignment horizontal="right" wrapText="1"/>
    </xf>
    <xf numFmtId="49" fontId="26" fillId="0" borderId="12" xfId="0" applyNumberFormat="1" applyFont="1" applyBorder="1" applyAlignment="1">
      <alignment horizontal="left" vertical="top" wrapText="1"/>
    </xf>
    <xf numFmtId="3" fontId="20" fillId="8" borderId="12" xfId="0" applyNumberFormat="1" applyFont="1" applyFill="1" applyBorder="1" applyAlignment="1">
      <alignment horizontal="right" vertical="top" wrapText="1"/>
    </xf>
    <xf numFmtId="49" fontId="27" fillId="0" borderId="12" xfId="0" applyNumberFormat="1" applyFont="1" applyBorder="1" applyAlignment="1">
      <alignment horizontal="left" vertical="top" wrapText="1"/>
    </xf>
    <xf numFmtId="49" fontId="26" fillId="0" borderId="12" xfId="4" applyNumberFormat="1" applyFont="1" applyBorder="1" applyAlignment="1">
      <alignment horizontal="left" vertical="top" wrapText="1"/>
    </xf>
    <xf numFmtId="49" fontId="26" fillId="0" borderId="18" xfId="0" applyNumberFormat="1" applyFont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left" vertical="top" wrapText="1"/>
    </xf>
    <xf numFmtId="0" fontId="0" fillId="5" borderId="10" xfId="0" applyFill="1" applyBorder="1" applyAlignment="1">
      <alignment wrapText="1"/>
    </xf>
    <xf numFmtId="165" fontId="4" fillId="5" borderId="11" xfId="0" applyNumberFormat="1" applyFont="1" applyFill="1" applyBorder="1" applyAlignment="1">
      <alignment horizontal="left" vertical="top" wrapText="1"/>
    </xf>
    <xf numFmtId="49" fontId="4" fillId="5" borderId="10" xfId="0" applyNumberFormat="1" applyFont="1" applyFill="1" applyBorder="1" applyAlignment="1">
      <alignment horizontal="left" vertical="top" wrapText="1"/>
    </xf>
    <xf numFmtId="3" fontId="14" fillId="5" borderId="18" xfId="0" applyNumberFormat="1" applyFont="1" applyFill="1" applyBorder="1" applyAlignment="1">
      <alignment horizontal="right" vertical="top" wrapText="1"/>
    </xf>
    <xf numFmtId="3" fontId="29" fillId="5" borderId="18" xfId="0" applyNumberFormat="1" applyFont="1" applyFill="1" applyBorder="1" applyAlignment="1">
      <alignment horizontal="right" vertical="top" wrapText="1"/>
    </xf>
    <xf numFmtId="3" fontId="21" fillId="5" borderId="11" xfId="0" applyNumberFormat="1" applyFont="1" applyFill="1" applyBorder="1" applyAlignment="1">
      <alignment horizontal="right" vertical="top" wrapText="1"/>
    </xf>
    <xf numFmtId="3" fontId="21" fillId="5" borderId="12" xfId="0" applyNumberFormat="1" applyFont="1" applyFill="1" applyBorder="1" applyAlignment="1">
      <alignment horizontal="right" vertical="top" wrapText="1"/>
    </xf>
    <xf numFmtId="165" fontId="26" fillId="5" borderId="10" xfId="0" applyNumberFormat="1" applyFont="1" applyFill="1" applyBorder="1" applyAlignment="1">
      <alignment horizontal="left" vertical="top" wrapText="1"/>
    </xf>
    <xf numFmtId="49" fontId="16" fillId="7" borderId="19" xfId="0" applyNumberFormat="1" applyFont="1" applyFill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 wrapText="1"/>
    </xf>
    <xf numFmtId="0" fontId="7" fillId="0" borderId="20" xfId="0" applyFont="1" applyBorder="1" applyAlignment="1">
      <alignment horizontal="centerContinuous" vertical="center" wrapText="1"/>
    </xf>
    <xf numFmtId="0" fontId="7" fillId="0" borderId="17" xfId="0" applyFont="1" applyBorder="1" applyAlignment="1">
      <alignment horizontal="centerContinuous" vertical="center" wrapText="1"/>
    </xf>
    <xf numFmtId="0" fontId="7" fillId="0" borderId="17" xfId="0" applyFont="1" applyBorder="1" applyAlignment="1">
      <alignment horizontal="centerContinuous" wrapText="1"/>
    </xf>
    <xf numFmtId="0" fontId="23" fillId="2" borderId="14" xfId="0" applyFont="1" applyFill="1" applyBorder="1" applyAlignment="1">
      <alignment horizontal="center" vertical="top" wrapText="1"/>
    </xf>
    <xf numFmtId="0" fontId="23" fillId="2" borderId="15" xfId="0" applyFont="1" applyFill="1" applyBorder="1" applyAlignment="1">
      <alignment horizontal="center" vertical="top" wrapText="1"/>
    </xf>
    <xf numFmtId="0" fontId="23" fillId="6" borderId="15" xfId="0" applyFont="1" applyFill="1" applyBorder="1" applyAlignment="1">
      <alignment horizontal="center" vertical="top" wrapText="1"/>
    </xf>
    <xf numFmtId="0" fontId="23" fillId="3" borderId="16" xfId="0" applyFont="1" applyFill="1" applyBorder="1" applyAlignment="1">
      <alignment horizontal="center" vertical="top" wrapText="1"/>
    </xf>
    <xf numFmtId="0" fontId="26" fillId="0" borderId="11" xfId="0" applyFont="1" applyBorder="1" applyAlignment="1">
      <alignment horizontal="left" vertical="top" wrapText="1"/>
    </xf>
    <xf numFmtId="3" fontId="20" fillId="4" borderId="9" xfId="0" applyNumberFormat="1" applyFont="1" applyFill="1" applyBorder="1" applyAlignment="1">
      <alignment horizontal="right" vertical="top" wrapText="1"/>
    </xf>
    <xf numFmtId="0" fontId="26" fillId="0" borderId="17" xfId="0" applyFont="1" applyBorder="1" applyAlignment="1">
      <alignment horizontal="left" vertical="top" wrapText="1"/>
    </xf>
    <xf numFmtId="3" fontId="19" fillId="0" borderId="18" xfId="0" applyNumberFormat="1" applyFont="1" applyBorder="1" applyAlignment="1">
      <alignment horizontal="right" vertical="top" wrapText="1"/>
    </xf>
    <xf numFmtId="3" fontId="18" fillId="0" borderId="18" xfId="0" applyNumberFormat="1" applyFont="1" applyBorder="1" applyAlignment="1">
      <alignment wrapText="1"/>
    </xf>
    <xf numFmtId="3" fontId="20" fillId="4" borderId="19" xfId="0" applyNumberFormat="1" applyFont="1" applyFill="1" applyBorder="1" applyAlignment="1">
      <alignment horizontal="right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3" fillId="6" borderId="12" xfId="0" applyFont="1" applyFill="1" applyBorder="1" applyAlignment="1">
      <alignment horizontal="center" vertical="top" wrapText="1"/>
    </xf>
    <xf numFmtId="0" fontId="23" fillId="3" borderId="12" xfId="0" applyFont="1" applyFill="1" applyBorder="1" applyAlignment="1">
      <alignment horizontal="center" vertical="top" wrapText="1"/>
    </xf>
    <xf numFmtId="165" fontId="26" fillId="0" borderId="12" xfId="0" applyNumberFormat="1" applyFont="1" applyBorder="1" applyAlignment="1">
      <alignment horizontal="right" vertical="top" wrapText="1"/>
    </xf>
    <xf numFmtId="165" fontId="27" fillId="0" borderId="12" xfId="1" applyNumberFormat="1" applyFont="1" applyBorder="1" applyAlignment="1">
      <alignment horizontal="right" vertical="top" wrapText="1"/>
    </xf>
    <xf numFmtId="166" fontId="19" fillId="0" borderId="12" xfId="1" applyNumberFormat="1" applyFont="1" applyBorder="1" applyAlignment="1">
      <alignment horizontal="right" vertical="top" wrapText="1"/>
    </xf>
    <xf numFmtId="3" fontId="27" fillId="0" borderId="12" xfId="0" applyNumberFormat="1" applyFont="1" applyBorder="1" applyAlignment="1">
      <alignment horizontal="right" vertical="top" wrapText="1"/>
    </xf>
    <xf numFmtId="3" fontId="28" fillId="0" borderId="12" xfId="1" applyNumberFormat="1" applyFont="1" applyBorder="1" applyAlignment="1">
      <alignment horizontal="right" vertical="top" wrapText="1"/>
    </xf>
    <xf numFmtId="165" fontId="26" fillId="0" borderId="12" xfId="1" applyNumberFormat="1" applyFont="1" applyBorder="1" applyAlignment="1">
      <alignment horizontal="right" vertical="top" wrapText="1"/>
    </xf>
    <xf numFmtId="1" fontId="26" fillId="0" borderId="12" xfId="0" applyNumberFormat="1" applyFont="1" applyBorder="1" applyAlignment="1">
      <alignment horizontal="right" vertical="top" wrapText="1"/>
    </xf>
    <xf numFmtId="165" fontId="31" fillId="0" borderId="12" xfId="1" applyNumberFormat="1" applyFont="1" applyBorder="1" applyAlignment="1">
      <alignment horizontal="right" vertical="top" wrapText="1"/>
    </xf>
    <xf numFmtId="1" fontId="31" fillId="0" borderId="12" xfId="1" applyNumberFormat="1" applyFont="1" applyBorder="1" applyAlignment="1">
      <alignment horizontal="right" vertical="top" wrapText="1"/>
    </xf>
    <xf numFmtId="3" fontId="31" fillId="0" borderId="12" xfId="1" applyNumberFormat="1" applyFont="1" applyBorder="1" applyAlignment="1">
      <alignment horizontal="right" vertical="top" wrapText="1"/>
    </xf>
    <xf numFmtId="1" fontId="26" fillId="0" borderId="12" xfId="1" applyNumberFormat="1" applyFont="1" applyBorder="1" applyAlignment="1">
      <alignment horizontal="right" vertical="top" wrapText="1"/>
    </xf>
    <xf numFmtId="165" fontId="26" fillId="0" borderId="12" xfId="0" applyNumberFormat="1" applyFont="1" applyBorder="1" applyAlignment="1">
      <alignment vertical="top" wrapText="1"/>
    </xf>
    <xf numFmtId="165" fontId="26" fillId="0" borderId="12" xfId="1" applyNumberFormat="1" applyFont="1" applyBorder="1" applyAlignment="1">
      <alignment vertical="top" wrapText="1"/>
    </xf>
    <xf numFmtId="165" fontId="26" fillId="0" borderId="18" xfId="0" applyNumberFormat="1" applyFont="1" applyBorder="1" applyAlignment="1">
      <alignment horizontal="right" vertical="top" wrapText="1"/>
    </xf>
    <xf numFmtId="165" fontId="26" fillId="5" borderId="11" xfId="0" applyNumberFormat="1" applyFont="1" applyFill="1" applyBorder="1" applyAlignment="1">
      <alignment horizontal="right" vertical="top" wrapText="1"/>
    </xf>
    <xf numFmtId="3" fontId="21" fillId="5" borderId="18" xfId="0" applyNumberFormat="1" applyFont="1" applyFill="1" applyBorder="1" applyAlignment="1">
      <alignment horizontal="right" vertical="top" wrapText="1"/>
    </xf>
    <xf numFmtId="3" fontId="20" fillId="5" borderId="19" xfId="0" applyNumberFormat="1" applyFont="1" applyFill="1" applyBorder="1" applyAlignment="1">
      <alignment horizontal="right" vertical="top" wrapText="1"/>
    </xf>
    <xf numFmtId="0" fontId="23" fillId="2" borderId="16" xfId="0" applyFont="1" applyFill="1" applyBorder="1" applyAlignment="1">
      <alignment horizontal="center" vertical="top" wrapText="1"/>
    </xf>
    <xf numFmtId="3" fontId="28" fillId="0" borderId="9" xfId="1" applyNumberFormat="1" applyFont="1" applyBorder="1" applyAlignment="1">
      <alignment horizontal="right" vertical="top" wrapText="1"/>
    </xf>
    <xf numFmtId="3" fontId="20" fillId="0" borderId="9" xfId="1" applyNumberFormat="1" applyFont="1" applyBorder="1" applyAlignment="1">
      <alignment horizontal="right" vertical="top" wrapText="1"/>
    </xf>
    <xf numFmtId="3" fontId="31" fillId="0" borderId="9" xfId="1" applyNumberFormat="1" applyFont="1" applyBorder="1" applyAlignment="1">
      <alignment horizontal="right" vertical="top" wrapText="1"/>
    </xf>
    <xf numFmtId="3" fontId="19" fillId="0" borderId="9" xfId="1" applyNumberFormat="1" applyFont="1" applyBorder="1" applyAlignment="1">
      <alignment horizontal="right" vertical="top" wrapText="1"/>
    </xf>
    <xf numFmtId="3" fontId="21" fillId="0" borderId="9" xfId="1" applyNumberFormat="1" applyFont="1" applyBorder="1" applyAlignment="1">
      <alignment horizontal="right" vertical="top" wrapText="1"/>
    </xf>
    <xf numFmtId="3" fontId="20" fillId="0" borderId="19" xfId="1" applyNumberFormat="1" applyFont="1" applyBorder="1" applyAlignment="1">
      <alignment horizontal="right" vertical="top" wrapText="1"/>
    </xf>
    <xf numFmtId="3" fontId="26" fillId="0" borderId="12" xfId="1" applyNumberFormat="1" applyFont="1" applyBorder="1" applyAlignment="1">
      <alignment horizontal="right" vertical="top" wrapText="1"/>
    </xf>
    <xf numFmtId="3" fontId="18" fillId="0" borderId="12" xfId="0" applyNumberFormat="1" applyFont="1" applyBorder="1" applyAlignment="1">
      <alignment horizontal="right" vertical="top" wrapText="1"/>
    </xf>
    <xf numFmtId="3" fontId="18" fillId="0" borderId="9" xfId="0" applyNumberFormat="1" applyFont="1" applyBorder="1" applyAlignment="1">
      <alignment horizontal="right" vertical="top" wrapText="1"/>
    </xf>
    <xf numFmtId="3" fontId="30" fillId="0" borderId="9" xfId="1" applyNumberFormat="1" applyFont="1" applyBorder="1" applyAlignment="1">
      <alignment horizontal="right" vertical="top" wrapText="1"/>
    </xf>
    <xf numFmtId="3" fontId="18" fillId="0" borderId="12" xfId="1" applyNumberFormat="1" applyFont="1" applyBorder="1" applyAlignment="1">
      <alignment horizontal="right" vertical="top" wrapText="1"/>
    </xf>
    <xf numFmtId="3" fontId="18" fillId="0" borderId="9" xfId="1" applyNumberFormat="1" applyFont="1" applyBorder="1" applyAlignment="1">
      <alignment horizontal="right" vertical="top" wrapText="1"/>
    </xf>
    <xf numFmtId="3" fontId="22" fillId="5" borderId="18" xfId="0" applyNumberFormat="1" applyFont="1" applyFill="1" applyBorder="1" applyAlignment="1">
      <alignment horizontal="right" vertical="top" wrapText="1"/>
    </xf>
    <xf numFmtId="3" fontId="19" fillId="0" borderId="12" xfId="0" applyNumberFormat="1" applyFont="1" applyBorder="1" applyAlignment="1">
      <alignment vertical="top" wrapText="1"/>
    </xf>
    <xf numFmtId="3" fontId="21" fillId="5" borderId="12" xfId="0" applyNumberFormat="1" applyFont="1" applyFill="1" applyBorder="1" applyAlignment="1">
      <alignment vertical="top" wrapText="1"/>
    </xf>
    <xf numFmtId="3" fontId="18" fillId="0" borderId="18" xfId="0" applyNumberFormat="1" applyFont="1" applyBorder="1" applyAlignment="1">
      <alignment horizontal="right" vertical="top" wrapText="1"/>
    </xf>
    <xf numFmtId="3" fontId="22" fillId="5" borderId="12" xfId="0" applyNumberFormat="1" applyFont="1" applyFill="1" applyBorder="1" applyAlignment="1">
      <alignment horizontal="right" vertical="top" wrapText="1"/>
    </xf>
    <xf numFmtId="0" fontId="23" fillId="2" borderId="12" xfId="0" applyFont="1" applyFill="1" applyBorder="1" applyAlignment="1">
      <alignment horizontal="center" wrapText="1"/>
    </xf>
    <xf numFmtId="3" fontId="18" fillId="0" borderId="12" xfId="0" applyNumberFormat="1" applyFont="1" applyBorder="1" applyAlignment="1">
      <alignment vertical="top" wrapText="1"/>
    </xf>
    <xf numFmtId="3" fontId="22" fillId="5" borderId="12" xfId="0" applyNumberFormat="1" applyFont="1" applyFill="1" applyBorder="1" applyAlignment="1">
      <alignment vertical="top" wrapText="1"/>
    </xf>
    <xf numFmtId="3" fontId="22" fillId="5" borderId="12" xfId="0" applyNumberFormat="1" applyFont="1" applyFill="1" applyBorder="1" applyAlignment="1" applyProtection="1">
      <alignment wrapText="1"/>
    </xf>
    <xf numFmtId="0" fontId="26" fillId="5" borderId="9" xfId="0" applyNumberFormat="1" applyFont="1" applyFill="1" applyBorder="1" applyAlignment="1" applyProtection="1">
      <alignment horizontal="left" vertical="top" wrapText="1"/>
    </xf>
    <xf numFmtId="0" fontId="26" fillId="5" borderId="10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wrapText="1"/>
    </xf>
    <xf numFmtId="3" fontId="21" fillId="5" borderId="12" xfId="0" applyNumberFormat="1" applyFont="1" applyFill="1" applyBorder="1" applyAlignment="1" applyProtection="1">
      <alignment horizontal="right" vertical="top" wrapText="1"/>
    </xf>
    <xf numFmtId="3" fontId="20" fillId="5" borderId="12" xfId="0" applyNumberFormat="1" applyFont="1" applyFill="1" applyBorder="1" applyAlignment="1" applyProtection="1">
      <alignment horizontal="right" vertical="top" wrapText="1"/>
    </xf>
    <xf numFmtId="165" fontId="26" fillId="5" borderId="11" xfId="0" applyNumberFormat="1" applyFont="1" applyFill="1" applyBorder="1" applyAlignment="1" applyProtection="1">
      <alignment horizontal="left" vertical="top" wrapText="1"/>
    </xf>
    <xf numFmtId="3" fontId="21" fillId="5" borderId="7" xfId="0" applyNumberFormat="1" applyFont="1" applyFill="1" applyBorder="1" applyAlignment="1" applyProtection="1">
      <alignment horizontal="right" vertical="top" wrapText="1"/>
    </xf>
    <xf numFmtId="3" fontId="22" fillId="5" borderId="7" xfId="0" applyNumberFormat="1" applyFont="1" applyFill="1" applyBorder="1" applyAlignment="1" applyProtection="1">
      <alignment horizontal="right" vertical="top" wrapText="1"/>
    </xf>
    <xf numFmtId="3" fontId="22" fillId="5" borderId="8" xfId="0" applyNumberFormat="1" applyFont="1" applyFill="1" applyBorder="1" applyAlignment="1" applyProtection="1">
      <alignment horizontal="right" vertical="top" wrapText="1"/>
    </xf>
  </cellXfs>
  <cellStyles count="6">
    <cellStyle name="Dziesiętny 5" xfId="3" xr:uid="{0A2C7582-8F21-4C84-933A-F41B17B00464}"/>
    <cellStyle name="Normalny" xfId="0" builtinId="0"/>
    <cellStyle name="Normalny 13" xfId="4" xr:uid="{1DD767BC-3B0A-4939-99ED-6ED90A3986F9}"/>
    <cellStyle name="Normalny 2" xfId="1" xr:uid="{CC5078FD-3EF2-42F9-8A43-966043E81B43}"/>
    <cellStyle name="Normalny 3" xfId="2" xr:uid="{97DE85A1-DA13-4E34-8E1A-EA1AC5E4F87C}"/>
    <cellStyle name="Normalny 6 5" xfId="5" xr:uid="{3C721D42-9C97-4FF9-A24D-F5DB04E272C1}"/>
  </cellStyles>
  <dxfs count="573"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rgb="FF808080"/>
        </left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444444"/>
        <name val="Arial"/>
        <family val="2"/>
        <charset val="238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454545"/>
        <name val="Arial"/>
        <family val="2"/>
        <charset val="238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454545"/>
        <name val="Arial"/>
        <family val="2"/>
        <charset val="238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454545"/>
        <name val="Arial"/>
        <family val="2"/>
        <charset val="238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numFmt numFmtId="165" formatCode="0.0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numFmt numFmtId="3" formatCode="#,##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fill>
        <patternFill patternType="solid">
          <fgColor indexed="64"/>
          <bgColor rgb="FFFFFF00"/>
        </patternFill>
      </fill>
      <alignment horizontal="righ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444444"/>
        <name val="Arial"/>
        <family val="2"/>
        <scheme val="none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rgb="FF808080"/>
        </left>
        <right/>
        <top/>
        <bottom style="thin">
          <color rgb="FF808080"/>
        </bottom>
        <vertical/>
        <horizontal/>
      </border>
    </dxf>
    <dxf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454545"/>
        <name val="Arial"/>
        <family val="2"/>
        <scheme val="none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/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/>
        <bottom style="thin">
          <color rgb="FF808080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/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rgb="FF808080"/>
        </right>
        <top/>
        <bottom style="thin">
          <color rgb="FF808080"/>
        </bottom>
        <vertical/>
        <horizontal/>
      </border>
    </dxf>
    <dxf>
      <border outline="0">
        <left style="thin">
          <color rgb="FF808080"/>
        </left>
        <bottom style="thin">
          <color rgb="FF808080"/>
        </bottom>
      </border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"/>
        <family val="2"/>
        <scheme val="none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808080"/>
        </left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numFmt numFmtId="3" formatCode="#,##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numFmt numFmtId="3" formatCode="#,##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ill>
        <patternFill>
          <fgColor indexed="64"/>
          <bgColor rgb="FFFFFF00"/>
        </patternFill>
      </fill>
    </dxf>
    <dxf>
      <border outline="0">
        <left style="thin">
          <color rgb="FF808080"/>
        </left>
        <bottom style="thin">
          <color rgb="FF808080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rgb="FFFFFF00"/>
        </patternFill>
      </fill>
    </dxf>
    <dxf>
      <border outline="0">
        <left style="thin">
          <color rgb="FF808080"/>
        </left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/>
        <bottom/>
      </border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FFFF"/>
        <name val="Arial"/>
        <family val="2"/>
        <scheme val="none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</dxf>
    <dxf>
      <border outline="0"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DEE6F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Calibri"/>
        <family val="2"/>
        <charset val="238"/>
        <scheme val="minor"/>
      </font>
      <numFmt numFmtId="3" formatCode="#,##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fill>
        <patternFill>
          <fgColor indexed="64"/>
          <bgColor rgb="FFFFFF00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numFmt numFmtId="165" formatCode="0.0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fill>
        <patternFill>
          <fgColor indexed="64"/>
          <bgColor rgb="FFFFFF00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charset val="238"/>
        <scheme val="minor"/>
      </font>
      <alignment textRotation="0" wrapText="1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charset val="238"/>
        <scheme val="minor"/>
      </font>
      <fill>
        <patternFill patternType="solid">
          <fgColor indexed="64"/>
          <bgColor rgb="FF092D7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CC"/>
      <color rgb="FF6699FF"/>
      <color rgb="FFFFFF99"/>
      <color rgb="FF3366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592094</xdr:colOff>
      <xdr:row>64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06C53F6-E7D8-43FF-B4CD-D3F726A12B8D}"/>
            </a:ext>
          </a:extLst>
        </xdr:cNvPr>
        <xdr:cNvSpPr txBox="1"/>
      </xdr:nvSpPr>
      <xdr:spPr>
        <a:xfrm>
          <a:off x="9488444" y="365142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173767</xdr:colOff>
      <xdr:row>64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2D73758C-196E-4B4B-91A2-EAB9AB70DCC9}"/>
            </a:ext>
          </a:extLst>
        </xdr:cNvPr>
        <xdr:cNvSpPr txBox="1"/>
      </xdr:nvSpPr>
      <xdr:spPr>
        <a:xfrm>
          <a:off x="9070117" y="365399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FE4E822-E2E1-4394-8E1D-63E999E8A387}" name="Tabela12" displayName="Tabela12" ref="B2:W57" totalsRowCount="1" headerRowDxfId="572" dataDxfId="570" totalsRowDxfId="568" headerRowBorderDxfId="571" tableBorderDxfId="569" totalsRowBorderDxfId="567">
  <autoFilter ref="B2:W56" xr:uid="{3FE4E822-E2E1-4394-8E1D-63E999E8A387}"/>
  <sortState xmlns:xlrd2="http://schemas.microsoft.com/office/spreadsheetml/2017/richdata2" ref="B3:W56">
    <sortCondition ref="L2:L56"/>
  </sortState>
  <tableColumns count="22">
    <tableColumn id="1" xr3:uid="{B22F5EE3-5D11-40FC-BD13-E08EC1D4DDFE}" name="NIP" dataDxfId="341" totalsRowDxfId="319"/>
    <tableColumn id="2" xr3:uid="{689A8D93-9EC7-4307-B884-399EC9C74695}" name="Nazwa Klienta" dataDxfId="340" totalsRowDxfId="318"/>
    <tableColumn id="3" xr3:uid="{7E2B9BB0-DC97-4051-A44D-CB05C89886C3}" name="Kod pocztowy" dataDxfId="339" totalsRowDxfId="317"/>
    <tableColumn id="4" xr3:uid="{6B3CC7EC-6C8A-43E9-A9F1-803BDEA83EA0}" name="Miasto" dataDxfId="338" totalsRowDxfId="316"/>
    <tableColumn id="5" xr3:uid="{51CAA1AD-B658-48F1-B2C5-9F04161D032C}" name="Ulica" dataDxfId="337" totalsRowDxfId="315"/>
    <tableColumn id="6" xr3:uid="{B787FC65-D989-426F-B53A-D276FB61A647}" name="Nr lokalu" dataDxfId="336" totalsRowDxfId="314"/>
    <tableColumn id="7" xr3:uid="{2A6938A5-D001-4FC6-BE35-64A71349E4F4}" name="Nr mieszkania" dataDxfId="335" totalsRowDxfId="313"/>
    <tableColumn id="8" xr3:uid="{94EBC682-C2CC-419F-9669-E408CA78FDD6}" name="DANE DO FAKTURY_x000a__x000a_NABYWCA_x000a_(nazwa, adres, NIP)" dataDxfId="334" totalsRowDxfId="312"/>
    <tableColumn id="9" xr3:uid="{485B5CE1-B754-44FC-A1D9-9B31757DA74F}" name="DANE DO FAKTURY_x000a__x000a_Adres korespondencyjny" dataDxfId="333" totalsRowDxfId="311"/>
    <tableColumn id="10" xr3:uid="{299245BD-BDBD-4608-8161-DA163839CFE8}" name="Kod PP" dataDxfId="332" totalsRowDxfId="310"/>
    <tableColumn id="11" xr3:uid="{6D01BCBA-EF3E-4CF1-B09C-B610878B9EB1}" name="Nazwa PP" dataDxfId="331" totalsRowDxfId="309"/>
    <tableColumn id="12" xr3:uid="{951A58B7-F0B6-4765-9A4F-1A05041878B6}" name="PP - Kod pocztowy" dataDxfId="330" totalsRowDxfId="308"/>
    <tableColumn id="13" xr3:uid="{F5C7E7B6-4B11-4A66-9261-8A2B746B50FF}" name="PP - Miasto" dataDxfId="329" totalsRowDxfId="307"/>
    <tableColumn id="14" xr3:uid="{493BEBFE-E7F4-41E1-A4CC-E8193B8D8BBB}" name="PP - Ulica" dataDxfId="328" totalsRowDxfId="306"/>
    <tableColumn id="15" xr3:uid="{CCDA40C9-DEEE-453B-8F2F-C3277522A815}" name="PP - Nr lokalu" dataDxfId="327" totalsRowDxfId="305"/>
    <tableColumn id="16" xr3:uid="{C6DC3F05-80F8-4539-B902-4CD8C323EA73}" name="PP - Nr mieszkania" dataDxfId="326" totalsRowDxfId="304"/>
    <tableColumn id="17" xr3:uid="{6B735BA2-B171-4E55-96C8-1C034835B5CE}" name="Taryfa" dataDxfId="325" totalsRowDxfId="303"/>
    <tableColumn id="18" xr3:uid="{D7BE4D91-750D-4674-BC53-9479FED53070}" name="Moc umowna [kW]" dataDxfId="324" totalsRowDxfId="302"/>
    <tableColumn id="23" xr3:uid="{15F3506E-F6E4-4C32-97A4-679F295DD197}" name="Strefa 1" totalsRowFunction="sum" dataDxfId="323" totalsRowDxfId="301" dataCellStyle="Normalny 2"/>
    <tableColumn id="24" xr3:uid="{FE02994E-8D2C-477C-8C67-68313FCA43EF}" name="Strefa 2" totalsRowFunction="sum" dataDxfId="322" totalsRowDxfId="300" dataCellStyle="Normalny 2"/>
    <tableColumn id="25" xr3:uid="{1587F55B-6B30-4087-ABCF-FEFAA0C0D2F4}" name="Strefa 3" totalsRowFunction="sum" dataDxfId="321" totalsRowDxfId="299"/>
    <tableColumn id="22" xr3:uid="{44DB5F68-12C5-4B2E-80BE-4E56EA9AAE26}" name="Suma" totalsRowFunction="sum" dataDxfId="320" totalsRowDxfId="298">
      <calculatedColumnFormula>SUM(T3,U3,V3)</calculatedColumn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D09B4F8-60F6-49FE-97E8-EAFA23D8D1B1}" name="Tabela210" displayName="Tabela210" ref="B2:W65" totalsRowCount="1" headerRowDxfId="423" dataDxfId="421" headerRowBorderDxfId="422" tableBorderDxfId="420">
  <autoFilter ref="B2:W64" xr:uid="{00000000-0009-0000-0100-000001000000}"/>
  <sortState xmlns:xlrd2="http://schemas.microsoft.com/office/spreadsheetml/2017/richdata2" ref="B3:W64">
    <sortCondition ref="O2:O64"/>
  </sortState>
  <tableColumns count="22">
    <tableColumn id="1" xr3:uid="{775DB1DE-3800-41A1-A5B6-629886E53924}" name="NIP" dataDxfId="71" totalsRowDxfId="48"/>
    <tableColumn id="2" xr3:uid="{70B2905E-0559-4FDE-A4DA-EDAC9FD8207B}" name="Nazwa Klienta" dataDxfId="70" totalsRowDxfId="47"/>
    <tableColumn id="3" xr3:uid="{B6072971-3B22-4828-895C-D223FA3EBEC1}" name="Kod pocztowy" dataDxfId="69" totalsRowDxfId="46"/>
    <tableColumn id="4" xr3:uid="{479BA0B8-BCCF-4CB0-8501-6160863912E7}" name="Miasto" dataDxfId="68" totalsRowDxfId="45"/>
    <tableColumn id="5" xr3:uid="{1842835C-D868-492C-8D7B-BBEA7D3C1DE9}" name="Ulica" dataDxfId="67" totalsRowDxfId="44"/>
    <tableColumn id="6" xr3:uid="{566B888C-2054-435C-A5F1-0CCC3B1C61AA}" name="Nr lokalu" dataDxfId="66" totalsRowDxfId="43"/>
    <tableColumn id="7" xr3:uid="{ED4DD16C-15BB-4233-8A9C-B9CCD95CBAEF}" name="Nr mieszkania" dataDxfId="65" totalsRowDxfId="42"/>
    <tableColumn id="22" xr3:uid="{C96785DC-5730-4997-8014-B8A1C47F4049}" name="DANE DO FAKTURY_x000a__x000a_NABYWCA_x000a_(nazwa, adres, NIP)" dataDxfId="64" totalsRowDxfId="41"/>
    <tableColumn id="21" xr3:uid="{4938C6F2-6CB7-4AB9-AE60-6426BAAF382B}" name="DANE DO FAKTURY_x000a__x000a_Adres korespondencyjny" dataDxfId="63" totalsRowDxfId="40"/>
    <tableColumn id="8" xr3:uid="{68474797-3BD2-4483-80BB-D5AEE9B30E1E}" name="Kod PP" dataDxfId="62" totalsRowDxfId="39"/>
    <tableColumn id="9" xr3:uid="{0CF75DD6-6D46-4277-AB7E-B51A6F8B1F69}" name="Nazwa PP" dataDxfId="61" totalsRowDxfId="38"/>
    <tableColumn id="10" xr3:uid="{449AEB07-77AA-41C9-BDB0-DBBED2350D2F}" name="PP - Kod pocztowy" dataDxfId="60" totalsRowDxfId="37"/>
    <tableColumn id="11" xr3:uid="{4D0DCECA-F899-4837-8010-AD098A7E7D79}" name="PP - Miasto" dataDxfId="59" totalsRowDxfId="36"/>
    <tableColumn id="12" xr3:uid="{D6E51500-148E-4543-92C1-7CED8FA7567A}" name="PP - Ulica" dataDxfId="58" totalsRowDxfId="35"/>
    <tableColumn id="13" xr3:uid="{2329D3F6-8A7D-4B59-9FC1-C413CF395E1E}" name="PP - Nr lokalu" dataDxfId="57" totalsRowDxfId="34"/>
    <tableColumn id="14" xr3:uid="{F632EBBD-A22C-48AB-823F-5CFC0F346C8E}" name="PP - Nr mieszkania" dataDxfId="56" totalsRowDxfId="33"/>
    <tableColumn id="15" xr3:uid="{653AF95F-D11B-4982-93C2-805BD9A88231}" name="Taryfa" dataDxfId="55" totalsRowDxfId="32"/>
    <tableColumn id="20" xr3:uid="{2434B33B-8635-4245-A837-391AD89FB866}" name="moc umowna [kW]" dataDxfId="54" totalsRowDxfId="31"/>
    <tableColumn id="23" xr3:uid="{588A8FF2-9350-40BA-A565-4DB6B3460DBF}" name="Strefa 1" totalsRowFunction="sum" dataDxfId="29" totalsRowDxfId="25" dataCellStyle="Normalny 2"/>
    <tableColumn id="24" xr3:uid="{86AE03C1-9676-4228-AD1B-AB28296298B9}" name="Strefa 2" totalsRowFunction="sum" dataDxfId="28" totalsRowDxfId="24" dataCellStyle="Normalny 2"/>
    <tableColumn id="18" xr3:uid="{09B4F49C-8A03-44D3-B0DE-7EAB3DD5E78A}" name="Strefa 3" totalsRowFunction="sum" dataDxfId="27" totalsRowDxfId="23"/>
    <tableColumn id="19" xr3:uid="{BEC43BFF-DB1F-45CF-B0D1-1455E1EEBD98}" name="Suma" totalsRowFunction="sum" dataDxfId="26" totalsRowDxfId="30">
      <calculatedColumnFormula>SUM(Tabela210[[#This Row],[Strefa 1]:[Strefa 3]])</calculatedColumnFormula>
    </tableColumn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A47D941-C0C6-4E92-BFD2-A00126208B6A}" name="Tabela515" displayName="Tabela515" ref="B2:W6" totalsRowCount="1" headerRowDxfId="419" dataDxfId="417" totalsRowDxfId="415" headerRowBorderDxfId="418" tableBorderDxfId="416" totalsRowBorderDxfId="414">
  <autoFilter ref="B2:W5" xr:uid="{00000000-0009-0000-0100-000001000000}"/>
  <sortState xmlns:xlrd2="http://schemas.microsoft.com/office/spreadsheetml/2017/richdata2" ref="B3:W6">
    <sortCondition ref="K2:K6"/>
  </sortState>
  <tableColumns count="22">
    <tableColumn id="1" xr3:uid="{3E42B405-BBAF-4587-A55F-59CCCA693C6C}" name="NIP" dataDxfId="413" totalsRowDxfId="22" totalsRowCellStyle="Normalny 2"/>
    <tableColumn id="2" xr3:uid="{A5B5208B-5135-4F50-94BF-AFC44B528840}" name="Nazwa Klienta" dataDxfId="412" totalsRowDxfId="21" totalsRowCellStyle="Normalny 2"/>
    <tableColumn id="3" xr3:uid="{2A8C5B83-8EDC-480A-BC8F-9DF1026D3A5A}" name="Kod pocztowy" dataDxfId="411" totalsRowDxfId="20" totalsRowCellStyle="Normalny 2"/>
    <tableColumn id="4" xr3:uid="{76F0F13D-D456-4757-AC90-87F943525489}" name="Miasto" dataDxfId="410" totalsRowDxfId="19" totalsRowCellStyle="Normalny 2"/>
    <tableColumn id="5" xr3:uid="{7379065C-E31E-4C0D-86EC-9ED64D90D193}" name="Ulica" dataDxfId="409" totalsRowDxfId="18" totalsRowCellStyle="Normalny 2"/>
    <tableColumn id="6" xr3:uid="{98B8B301-57B5-4DEF-92B9-277FE2B2AAE4}" name="Nr lokalu" dataDxfId="408" totalsRowDxfId="17" totalsRowCellStyle="Normalny 2"/>
    <tableColumn id="7" xr3:uid="{63EFA697-9988-4236-8932-FCDA9AD18D8E}" name="Nr mieszkania" dataDxfId="407" totalsRowDxfId="16" totalsRowCellStyle="Normalny 2"/>
    <tableColumn id="21" xr3:uid="{DEEB2C72-BDF9-4AFE-8BD8-501A7D1B3CF4}" name="DANE DO FAKTURY_x000a__x000a_NABYWCA_x000a_(nazwa, adres, NIP)" dataDxfId="406" totalsRowDxfId="15" dataCellStyle="Normalny 2" totalsRowCellStyle="Normalny 2"/>
    <tableColumn id="22" xr3:uid="{A3DE2C6C-FCE6-4607-9253-58DF09F4779E}" name="DANE DO FAKTURY_x000a__x000a_Adres korespondencyjny" dataDxfId="405" totalsRowDxfId="14" dataCellStyle="Normalny 2" totalsRowCellStyle="Normalny 2"/>
    <tableColumn id="8" xr3:uid="{06F5FEA4-785D-41ED-9C1B-6F6278896AA4}" name="Kod PP" dataDxfId="404" totalsRowDxfId="13" totalsRowCellStyle="Normalny 2"/>
    <tableColumn id="9" xr3:uid="{09263DF5-CD55-462B-ADD3-6DA26A9CD0EC}" name="Nazwa PP" dataDxfId="403" totalsRowDxfId="12" totalsRowCellStyle="Normalny 2"/>
    <tableColumn id="10" xr3:uid="{E55C7CED-FCC2-48B6-B24C-E13AB7F295F0}" name="PP - Kod pocztowy" dataDxfId="402" totalsRowDxfId="11" totalsRowCellStyle="Normalny 2"/>
    <tableColumn id="11" xr3:uid="{1B7173FB-F87B-4457-AB46-AB1A5CB457B7}" name="PP - Miasto" dataDxfId="401" totalsRowDxfId="10" totalsRowCellStyle="Normalny 2"/>
    <tableColumn id="12" xr3:uid="{F941EDB0-3246-4093-A153-D38DA772119E}" name="PP - Ulica" dataDxfId="400" totalsRowDxfId="9" totalsRowCellStyle="Normalny 2"/>
    <tableColumn id="13" xr3:uid="{6D5416D1-9387-4011-896C-8C9ADAAC9640}" name="PP - Nr lokalu" dataDxfId="399" totalsRowDxfId="8" totalsRowCellStyle="Normalny 2"/>
    <tableColumn id="14" xr3:uid="{E844D8DC-CD9F-4EF6-BD0B-9AEA2F84C5E5}" name="PP - Nr mieszkania" dataDxfId="398" totalsRowDxfId="7" totalsRowCellStyle="Normalny 2"/>
    <tableColumn id="15" xr3:uid="{3F8DA9EA-151A-415B-9AC0-C00063350248}" name="Taryfa" dataDxfId="397" totalsRowDxfId="6" totalsRowCellStyle="Normalny 2"/>
    <tableColumn id="16" xr3:uid="{D641FD80-3374-4123-9CA0-52142DF3357E}" name="moc umowna [kW]" dataDxfId="396" totalsRowDxfId="5" totalsRowCellStyle="Normalny 2"/>
    <tableColumn id="17" xr3:uid="{78056A13-446B-433D-9C68-1E2135613CE2}" name="Strefa 1" totalsRowFunction="sum" dataDxfId="395" totalsRowDxfId="4" totalsRowCellStyle="Normalny 2"/>
    <tableColumn id="18" xr3:uid="{0489153D-C7D2-432A-A25E-B3DDE26E3976}" name="Strefa 2" totalsRowFunction="sum" dataDxfId="394" totalsRowDxfId="3" totalsRowCellStyle="Normalny 2"/>
    <tableColumn id="19" xr3:uid="{10306A31-42B9-4CEC-BE1E-83E35CF16D7B}" name="Strefa 3" totalsRowFunction="sum" dataDxfId="0" totalsRowDxfId="1" dataCellStyle="Normalny 2" totalsRowCellStyle="Normalny 2"/>
    <tableColumn id="20" xr3:uid="{CD39CBBD-C827-47E3-952B-AC73E0BA4221}" name="Suma" totalsRowFunction="sum" dataDxfId="393" totalsRowDxfId="2" totalsRowCellStyle="Normalny 2">
      <calculatedColumnFormula>SUM(Tabela515[[#This Row],[Strefa 1]:[Strefa 3]])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EA3C6D-74DF-407A-825A-19014E1C0522}" name="Tabela3" displayName="Tabela3" ref="B2:W25" totalsRowShown="0" headerRowDxfId="392" headerRowBorderDxfId="391" tableBorderDxfId="390">
  <autoFilter ref="B2:W25" xr:uid="{BAEA3C6D-74DF-407A-825A-19014E1C0522}"/>
  <sortState xmlns:xlrd2="http://schemas.microsoft.com/office/spreadsheetml/2017/richdata2" ref="B3:W25">
    <sortCondition ref="K2:K25"/>
  </sortState>
  <tableColumns count="22">
    <tableColumn id="1" xr3:uid="{3CC778C8-E319-4598-9C3A-66AC9151B978}" name="NIP" dataDxfId="389"/>
    <tableColumn id="2" xr3:uid="{ABCFDF81-1A6C-40F6-B07D-35757D4F800A}" name="Nazwa Klienta" dataDxfId="388"/>
    <tableColumn id="3" xr3:uid="{ED12CA03-2E33-4F42-8AA1-095B8B65C1D1}" name="Kod pocztowy" dataDxfId="387"/>
    <tableColumn id="4" xr3:uid="{7B3CBD87-01F1-49C9-917F-AA0DCDB2AEA1}" name="Miasto" dataDxfId="386"/>
    <tableColumn id="5" xr3:uid="{F523DBB7-6FAB-464E-96AE-32DEACD83A00}" name="Ulica" dataDxfId="385"/>
    <tableColumn id="6" xr3:uid="{6F9588B6-A3FD-46B3-9BD9-46F4EC6541E3}" name="Nr lokalu" dataDxfId="384"/>
    <tableColumn id="7" xr3:uid="{6AD221B2-F21A-420D-8B2C-14E4A3AB8CD0}" name="Nr mieszkania" dataDxfId="383"/>
    <tableColumn id="22" xr3:uid="{34C2EB45-3081-4EB3-96EF-F842F6227E7E}" name="DANE DO FAKTURY_x000a__x000a_NABYWCA_x000a_(nazwa, adres, NIP)" dataDxfId="382"/>
    <tableColumn id="21" xr3:uid="{C0BB461C-45FA-4C3E-9C01-9FE344412102}" name="DANE DO FAKTURY_x000a__x000a_Adres korespondencyjny" dataDxfId="381"/>
    <tableColumn id="8" xr3:uid="{0D969BDE-1E10-4D9A-B9FE-67BB1EAA3158}" name="Kod PP" dataDxfId="380"/>
    <tableColumn id="9" xr3:uid="{42138274-0D99-47BA-93B0-B551B31B54F8}" name="Nazwa PP" dataDxfId="379"/>
    <tableColumn id="10" xr3:uid="{D69F61D0-E82C-42CF-99A7-69833E65AA2A}" name="PP - Kod pocztowy" dataDxfId="378"/>
    <tableColumn id="11" xr3:uid="{B501370D-5955-4DFC-9FEE-4E4E34A501E5}" name="PP - Miasto" dataDxfId="377"/>
    <tableColumn id="12" xr3:uid="{B906B935-D85D-40DF-B311-50FA33084F2F}" name="PP - Ulica" dataDxfId="376"/>
    <tableColumn id="13" xr3:uid="{C3DCD261-CA89-4752-9C80-F44F6F998C6F}" name="PP - Nr lokalu" dataDxfId="375"/>
    <tableColumn id="14" xr3:uid="{F91D97BC-9278-4628-9265-B7EA627E301A}" name="PP - Nr mieszkania" dataDxfId="374"/>
    <tableColumn id="15" xr3:uid="{324D0CAF-C11A-403A-AB4E-0A46760A3D4F}" name="Taryfa" dataDxfId="373"/>
    <tableColumn id="16" xr3:uid="{7E327C3E-A672-4A88-A4EC-B0E6C9AD6E82}" name="moc umowna [kW]" dataDxfId="372"/>
    <tableColumn id="17" xr3:uid="{67FD6351-8795-4016-B228-01FBD60B471F}" name="Strefa 1" dataDxfId="371"/>
    <tableColumn id="18" xr3:uid="{899D5DA9-1252-4483-AE62-A572CA02BD4E}" name="Strefa 2" dataDxfId="370"/>
    <tableColumn id="19" xr3:uid="{2CFA3460-A3EF-4A82-965B-8755D850FC75}" name="Strefa 3" dataDxfId="369"/>
    <tableColumn id="20" xr3:uid="{C2EE034C-4156-45C1-84B9-5E045DB0065E}" name="Suma" dataDxfId="368">
      <calculatedColumnFormula>SUM(Tabela3[[#This Row],[Strefa 1]:[Strefa 3]])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33FE653-9DA6-4D9F-98D3-2E9EBD7006A8}" name="Tabela11" displayName="Tabela11" ref="B2:W15" totalsRowCount="1" headerRowDxfId="566" dataDxfId="564" headerRowBorderDxfId="565" tableBorderDxfId="563" totalsRowBorderDxfId="562">
  <autoFilter ref="B2:W14" xr:uid="{733FE653-9DA6-4D9F-98D3-2E9EBD7006A8}"/>
  <tableColumns count="22">
    <tableColumn id="1" xr3:uid="{582CACCD-464B-4E95-9AC5-3EE79683CD0F}" name="NIP" dataDxfId="561" totalsRowDxfId="297"/>
    <tableColumn id="2" xr3:uid="{ED233BF4-BC66-46F5-BBE5-9600116AAECA}" name="Nazwa Klienta" dataDxfId="560" totalsRowDxfId="296"/>
    <tableColumn id="3" xr3:uid="{F23D965D-3D65-4E8F-9466-5FC808ABA5E1}" name="Kod pocztowy" dataDxfId="559" totalsRowDxfId="295"/>
    <tableColumn id="4" xr3:uid="{E76E9BC6-2EC6-49CB-AE62-E05D5FD63600}" name="Miasto" dataDxfId="558" totalsRowDxfId="294"/>
    <tableColumn id="5" xr3:uid="{D26117A8-1DC6-441B-9D12-A50715A66C3B}" name="Ulica" dataDxfId="557" totalsRowDxfId="293"/>
    <tableColumn id="6" xr3:uid="{E3054DBC-5633-4ABB-ADB7-7360CBF39CB9}" name="Nr lokalu" dataDxfId="556" totalsRowDxfId="292"/>
    <tableColumn id="7" xr3:uid="{8B332D7F-0D70-4763-B181-A13FFAB64142}" name="Nr mieszkania" dataDxfId="555" totalsRowDxfId="291"/>
    <tableColumn id="8" xr3:uid="{2F48BBFB-0CD2-4466-A7B6-29BB66693A83}" name="DANE DO FAKTURY_x000a__x000a_NABYWCA_x000a_(nazwa, adres, NIP)" dataDxfId="554" totalsRowDxfId="290"/>
    <tableColumn id="9" xr3:uid="{D76D0E0D-DCE5-4DD4-B88C-BEFC692CF810}" name="DANE DO FAKTURY_x000a__x000a_Adres korespondencyjny" dataDxfId="553" totalsRowDxfId="289"/>
    <tableColumn id="10" xr3:uid="{18252DBB-72AC-4821-93D2-2AC9A11712E7}" name="Kod PP" dataDxfId="552" totalsRowDxfId="288"/>
    <tableColumn id="11" xr3:uid="{00668529-0DDA-4A41-83B3-C0E082B93A22}" name="Nazwa PP" dataDxfId="551" totalsRowDxfId="287"/>
    <tableColumn id="12" xr3:uid="{D549FCF5-4DBB-4E21-80E5-2697415AED66}" name="PP - Kod pocztowy" dataDxfId="550" totalsRowDxfId="286"/>
    <tableColumn id="13" xr3:uid="{733DC9D7-DBBB-4E85-BC90-62DD8C1FD077}" name="PP - Miasto" dataDxfId="549" totalsRowDxfId="285"/>
    <tableColumn id="14" xr3:uid="{496BC78A-FA46-4662-AA90-6CF434EF6BB3}" name="PP - Ulica" dataDxfId="548" totalsRowDxfId="284"/>
    <tableColumn id="15" xr3:uid="{7BE5BCA7-97F8-416A-B1C0-D1176F39CBA5}" name="PP - Nr lokalu" dataDxfId="547" totalsRowDxfId="283"/>
    <tableColumn id="16" xr3:uid="{AE137E31-142C-4106-B702-6170056CFBA4}" name="PP - Nr mieszkania" dataDxfId="546" totalsRowDxfId="282"/>
    <tableColumn id="17" xr3:uid="{C6D39BC5-D3C5-49DA-AA62-CE6B4D1B73F2}" name="Taryfa" dataDxfId="545" totalsRowDxfId="281"/>
    <tableColumn id="18" xr3:uid="{75803134-2492-4CC0-84A5-7391DC79911C}" name="Moc umowna [kW]" dataDxfId="544" totalsRowDxfId="280"/>
    <tableColumn id="23" xr3:uid="{6A3E38F7-C767-4A8F-9DC3-38F2B18255D7}" name="Strefa 1" totalsRowFunction="sum" dataDxfId="367" totalsRowDxfId="279"/>
    <tableColumn id="24" xr3:uid="{3C2B5309-F43E-44F9-849E-032C5FA61A07}" name="Strefa 2" totalsRowFunction="sum" dataDxfId="366" totalsRowDxfId="278"/>
    <tableColumn id="21" xr3:uid="{2D7BD97B-46F4-4736-9705-B3CD7C2BCC2D}" name="Strefa 3" totalsRowFunction="sum" dataDxfId="364" totalsRowDxfId="277" dataCellStyle="Tekst objaśnienia"/>
    <tableColumn id="22" xr3:uid="{ED0652B6-5183-487C-AFB0-3180305CF19F}" name="Suma" totalsRowFunction="sum" dataDxfId="365" totalsRowDxfId="276">
      <calculatedColumnFormula>SUM(Tabela11[[#This Row],[Strefa 1]:[Strefa 3]])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3106ABA-190E-4F82-90DB-27FC31EBEFE1}" name="Tabela7" displayName="Tabela7" ref="B2:W7" totalsRowCount="1" headerRowDxfId="543" dataDxfId="541" totalsRowDxfId="539" headerRowBorderDxfId="542" tableBorderDxfId="540" totalsRowBorderDxfId="538">
  <autoFilter ref="B2:W6" xr:uid="{D3106ABA-190E-4F82-90DB-27FC31EBEFE1}"/>
  <tableColumns count="22">
    <tableColumn id="1" xr3:uid="{7686090B-BFF3-4667-87A4-FBD0C702A212}" name="NIP" dataDxfId="363" totalsRowDxfId="275"/>
    <tableColumn id="2" xr3:uid="{5C489ED3-AAFA-4190-8052-BFEBF320DDAF}" name="Nazwa Klienta" dataDxfId="362" totalsRowDxfId="274"/>
    <tableColumn id="3" xr3:uid="{824ED4B5-65BD-4C26-9E00-EF147F86A8BA}" name="Kod pocztowy" dataDxfId="361" totalsRowDxfId="273"/>
    <tableColumn id="4" xr3:uid="{40208E0F-9413-4D08-934A-75494BE024E5}" name="Miasto" dataDxfId="360" totalsRowDxfId="272"/>
    <tableColumn id="5" xr3:uid="{660F6CFE-ACE9-430B-82F5-473DF118B586}" name="Ulica" dataDxfId="359" totalsRowDxfId="271"/>
    <tableColumn id="6" xr3:uid="{3BF03761-0282-4E11-B40A-19CECBCBE7D3}" name="Nr lokalu" dataDxfId="358" totalsRowDxfId="270"/>
    <tableColumn id="7" xr3:uid="{9E2B340A-CC48-456B-9EAE-6F088A1598F2}" name="Nr mieszkania" dataDxfId="357" totalsRowDxfId="269"/>
    <tableColumn id="8" xr3:uid="{7A81B5E4-5FBE-45FC-B2F8-2FD64B1EE719}" name="DANE DO FAKTURY_x000a__x000a_NABYWCA_x000a_(nazwa, adres, NIP)" dataDxfId="356" totalsRowDxfId="268"/>
    <tableColumn id="9" xr3:uid="{93C7CE3B-D6B4-439C-8554-68D39CBCAC34}" name="DANE DO FAKTURY_x000a__x000a_Adres korespondencyjny" dataDxfId="355" totalsRowDxfId="267"/>
    <tableColumn id="10" xr3:uid="{541348A8-D761-495C-BB6F-CB65BC6CE5D6}" name="Kod PP" dataDxfId="354" totalsRowDxfId="266"/>
    <tableColumn id="11" xr3:uid="{CA191E5A-25F6-44E7-AA9A-44BDB34C54FE}" name="Nazwa PP" dataDxfId="353" totalsRowDxfId="265"/>
    <tableColumn id="12" xr3:uid="{CA03D39A-8D0B-41B5-9DF3-6DA53030A475}" name="PP - Kod pocztowy" dataDxfId="352" totalsRowDxfId="264"/>
    <tableColumn id="13" xr3:uid="{555C9218-D343-4CB6-963F-20E902150BA2}" name="PP - Miasto" dataDxfId="351" totalsRowDxfId="263"/>
    <tableColumn id="14" xr3:uid="{775829C6-A76E-42D2-8106-6FD86907B7D2}" name="PP - Ulica" dataDxfId="350" totalsRowDxfId="262"/>
    <tableColumn id="15" xr3:uid="{747312A6-8949-4905-85B0-922BF23857DC}" name="PP - Nr lokalu" dataDxfId="349" totalsRowDxfId="261"/>
    <tableColumn id="16" xr3:uid="{DC888FAE-5DEC-4D5F-846B-64878DE85D82}" name="PP - Nr mieszkania" dataDxfId="348" totalsRowDxfId="260"/>
    <tableColumn id="17" xr3:uid="{D341E775-2B48-4794-A050-1F7763591DFF}" name="Taryfa" dataDxfId="347" totalsRowDxfId="259"/>
    <tableColumn id="18" xr3:uid="{A483073E-5B0E-4125-AA99-B7A14E836916}" name="Moc umowna [kW]" dataDxfId="346" totalsRowDxfId="258"/>
    <tableColumn id="23" xr3:uid="{B71E0CC7-14E9-44E9-AC98-8E0D51306D9F}" name="Strefa 1" totalsRowFunction="sum" dataDxfId="345" totalsRowDxfId="257"/>
    <tableColumn id="25" xr3:uid="{A042CA04-7602-436C-866C-50492BA64ECC}" name="Strefa 2" totalsRowFunction="sum" dataDxfId="344" totalsRowDxfId="256"/>
    <tableColumn id="21" xr3:uid="{73B50AAB-319A-4A99-B839-6D2E25724070}" name="Strefa 3" totalsRowFunction="sum" dataDxfId="343" totalsRowDxfId="255"/>
    <tableColumn id="22" xr3:uid="{57DED5B9-2040-4758-A994-02549BD50526}" name="Suma" totalsRowFunction="sum" dataDxfId="342" totalsRowDxfId="254">
      <calculatedColumnFormula>SUM(Tabela7[[#This Row],[Strefa 1]:[Strefa 3]])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613239-7F46-45C3-A9F7-0F093CE2E8DC}" name="Tabela8" displayName="Tabela8" ref="B2:W6" totalsRowCount="1" headerRowDxfId="537" dataDxfId="535" totalsRowDxfId="533" headerRowBorderDxfId="536" tableBorderDxfId="534" totalsRowBorderDxfId="532">
  <autoFilter ref="B2:W5" xr:uid="{F8613239-7F46-45C3-A9F7-0F093CE2E8DC}"/>
  <tableColumns count="22">
    <tableColumn id="1" xr3:uid="{BB372AE6-7D1F-4625-B097-285D2808BEE5}" name="NIP" dataDxfId="531" totalsRowDxfId="253"/>
    <tableColumn id="2" xr3:uid="{42FBD516-8F5D-40B2-8BA6-89A2446EFCB2}" name="Nazwa Klienta" dataDxfId="530" totalsRowDxfId="252"/>
    <tableColumn id="3" xr3:uid="{1F662F9A-1D74-4A88-9B1C-604C06BC3522}" name="Kod pocztowy" dataDxfId="529" totalsRowDxfId="251"/>
    <tableColumn id="4" xr3:uid="{E49FF2C4-8D87-4A3A-8937-4640504EBCF4}" name="Miasto" dataDxfId="528" totalsRowDxfId="250"/>
    <tableColumn id="5" xr3:uid="{FA85E102-A7DF-4B72-BE12-5F70384D745F}" name="Ulica" dataDxfId="527" totalsRowDxfId="249"/>
    <tableColumn id="6" xr3:uid="{747409D0-E696-469B-882F-8753D57F94D4}" name="Nr lokalu" dataDxfId="526" totalsRowDxfId="248"/>
    <tableColumn id="7" xr3:uid="{E940EC17-BDD4-4FD1-8512-79607D7AB79F}" name="Nr mieszkania" dataDxfId="525" totalsRowDxfId="247"/>
    <tableColumn id="8" xr3:uid="{29493CBC-E813-4CE7-BFA5-BFA34DFB0BA6}" name="DANE DO FAKTURY_x000a__x000a_NABYWCA_x000a_(nazwa, adres, NIP)" dataDxfId="524" totalsRowDxfId="246"/>
    <tableColumn id="9" xr3:uid="{6E7EAA7D-5592-449A-8AA3-55522F4B280E}" name="DANE DO FAKTURY_x000a__x000a_Adres korespondencyjny" dataDxfId="523" totalsRowDxfId="245"/>
    <tableColumn id="10" xr3:uid="{F57A6F03-C6BC-4D05-AA29-7B1B47973A96}" name="Kod PP" dataDxfId="522" totalsRowDxfId="244"/>
    <tableColumn id="11" xr3:uid="{9B15D06D-2E86-4FB1-85A9-A360A4DB102E}" name="Nazwa PP" dataDxfId="521" totalsRowDxfId="243"/>
    <tableColumn id="12" xr3:uid="{D403F6C8-7432-4ED9-899F-63FE4C33B9A2}" name="PP - Kod pocztowy" dataDxfId="520" totalsRowDxfId="242"/>
    <tableColumn id="13" xr3:uid="{81ABB16F-A1B7-44A1-B524-4A639923D4AA}" name="PP - Miasto" dataDxfId="519" totalsRowDxfId="241"/>
    <tableColumn id="14" xr3:uid="{2E00B9BF-F2ED-4F5E-8856-BCB0F1C9A953}" name="PP - Ulica" dataDxfId="518" totalsRowDxfId="240"/>
    <tableColumn id="15" xr3:uid="{2A9F57DB-B5B2-4101-B162-FD4FC9158D75}" name="PP - Nr lokalu" dataDxfId="517" totalsRowDxfId="239"/>
    <tableColumn id="16" xr3:uid="{582F12EB-4F38-4D40-84FE-481A8819DDDE}" name="PP - Nr mieszkania" dataDxfId="516" totalsRowDxfId="238"/>
    <tableColumn id="17" xr3:uid="{84293757-6932-4A0D-BD81-20E2A0DCF771}" name="Taryfa" dataDxfId="515" totalsRowDxfId="237"/>
    <tableColumn id="18" xr3:uid="{53445D2E-B27C-42FA-B7F7-09C3BBAF09B0}" name="Moc umowna [kW]" dataDxfId="514" totalsRowDxfId="236"/>
    <tableColumn id="19" xr3:uid="{A0FAEAB8-538E-432F-B31A-292A62D130C8}" name="Strefa 1" totalsRowFunction="sum" dataDxfId="513" totalsRowDxfId="235"/>
    <tableColumn id="20" xr3:uid="{5507E897-D9F3-4EDC-BFCF-29DA1C364CEA}" name="Strefa 2" dataDxfId="512" totalsRowDxfId="234"/>
    <tableColumn id="21" xr3:uid="{95C286AE-E879-48E2-9552-AA39E700C917}" name="Strefa 3" dataDxfId="511" totalsRowDxfId="233"/>
    <tableColumn id="22" xr3:uid="{36EBC121-D931-4616-BC83-F1239A3F43C5}" name="Suma" totalsRowFunction="sum" dataDxfId="510" totalsRowDxfId="232">
      <calculatedColumnFormula>SUM(Tabela8[[#This Row],[Strefa 1]:[Strefa 3]])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C0DF684-12F5-4E3A-ABF5-C196DC51445F}" name="Tabela10" displayName="Tabela10" ref="B2:W13" totalsRowCount="1" headerRowDxfId="509" dataDxfId="507" headerRowBorderDxfId="508" tableBorderDxfId="506" totalsRowBorderDxfId="505">
  <autoFilter ref="B2:W12" xr:uid="{FC0DF684-12F5-4E3A-ABF5-C196DC51445F}"/>
  <sortState xmlns:xlrd2="http://schemas.microsoft.com/office/spreadsheetml/2017/richdata2" ref="B3:W12">
    <sortCondition ref="O2:O12"/>
  </sortState>
  <tableColumns count="22">
    <tableColumn id="1" xr3:uid="{81BE24FB-16BA-4673-BF71-ACA7DF8C4E1F}" name="NIP" dataDxfId="231" totalsRowDxfId="214"/>
    <tableColumn id="2" xr3:uid="{DD6F1363-DC7B-4C2F-818B-02C1E13252CC}" name="Nazwa Klienta" dataDxfId="230" totalsRowDxfId="213"/>
    <tableColumn id="3" xr3:uid="{224DA661-7847-4462-A26F-2C5EE4F0436E}" name="Kod pocztowy" dataDxfId="229" totalsRowDxfId="212"/>
    <tableColumn id="4" xr3:uid="{C00E5264-14C1-4561-80C7-740EDFCF5FEC}" name="Miasto" dataDxfId="228" totalsRowDxfId="211"/>
    <tableColumn id="5" xr3:uid="{A6F2B2A1-4190-42CF-A247-5E9DED605277}" name="Ulica" dataDxfId="227" totalsRowDxfId="210"/>
    <tableColumn id="6" xr3:uid="{D85AAE1F-1A09-4F7A-907A-A3DF72D9519A}" name="Nr lokalu" dataDxfId="226" totalsRowDxfId="209"/>
    <tableColumn id="7" xr3:uid="{AEA3D1F1-C9DB-4D97-931F-AE8C281CBBAF}" name="Nr mieszkania" dataDxfId="225" totalsRowDxfId="208"/>
    <tableColumn id="8" xr3:uid="{23B68470-589C-4356-853F-6527070ED416}" name="DANE DO FAKTURY_x000a__x000a_NABYWCA_x000a_(nazwa, adres, NIP)" dataDxfId="224" totalsRowDxfId="207"/>
    <tableColumn id="9" xr3:uid="{6B86347D-2880-43D1-8A08-4509454912EB}" name="DANE DO FAKTURY_x000a__x000a_Adres korespondencyjny" dataDxfId="223" totalsRowDxfId="206"/>
    <tableColumn id="10" xr3:uid="{8EA16CCE-6172-4843-A429-ACB6ADAFC679}" name="Kod PP" dataDxfId="222" totalsRowDxfId="205"/>
    <tableColumn id="11" xr3:uid="{3D8F56EE-BF98-45CE-AFCC-01023E6E6E94}" name="Nazwa PP" dataDxfId="221" totalsRowDxfId="204"/>
    <tableColumn id="12" xr3:uid="{3007E2D5-742C-4DDA-9BF6-348264FD366B}" name="PP - Kod pocztowy" dataDxfId="220" totalsRowDxfId="203"/>
    <tableColumn id="13" xr3:uid="{F29E99BC-A778-456C-8208-2546A69B2743}" name="PP - Miasto" dataDxfId="219" totalsRowDxfId="202"/>
    <tableColumn id="14" xr3:uid="{B4868ED4-0693-4E9C-93D0-7786CFDA0EA9}" name="PP - Ulica" dataDxfId="218" totalsRowDxfId="201"/>
    <tableColumn id="15" xr3:uid="{BEEB6242-FBDE-4AB5-8BF6-2143EE177D53}" name="PP - Nr lokalu" dataDxfId="217" totalsRowDxfId="200"/>
    <tableColumn id="16" xr3:uid="{A209B828-1102-499F-8FCA-F10A2C3B70C0}" name="PP - Nr mieszkania" dataDxfId="216" totalsRowDxfId="199"/>
    <tableColumn id="17" xr3:uid="{D0A701EA-2E73-4B54-96DA-8E1F662201FB}" name="Taryfa" dataDxfId="215" totalsRowDxfId="198"/>
    <tableColumn id="18" xr3:uid="{CEF09886-D0B2-487A-ACB3-C8B847BFC9CB}" name="Moc umowna [kW]" dataDxfId="195" totalsRowDxfId="197"/>
    <tableColumn id="23" xr3:uid="{E4BE36B6-26F0-4925-A6A4-679E03A7BC90}" name="Strefa 1" totalsRowFunction="sum" dataDxfId="194" totalsRowDxfId="190"/>
    <tableColumn id="24" xr3:uid="{2C8864C0-B33D-4602-9C59-46D3C4B6EFC1}" name="Strefa 2" totalsRowFunction="sum" dataDxfId="193" totalsRowDxfId="189"/>
    <tableColumn id="21" xr3:uid="{75A86B19-17E0-49C7-8A29-8379C6D645C5}" name="Strefa 3" totalsRowFunction="sum" dataDxfId="191" totalsRowDxfId="188"/>
    <tableColumn id="22" xr3:uid="{E7A93CCF-1777-4E90-BB4A-665F304B6B68}" name="Suma" totalsRowFunction="sum" dataDxfId="192" totalsRowDxfId="196">
      <calculatedColumnFormula>SUM(Tabela10[[#This Row],[Strefa 1]:[Strefa 3]])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23A33D3-FD0B-4AF0-A6A8-B7A6BD1C0F5B}" name="Tabela6" displayName="Tabela6" ref="B2:W20" totalsRowCount="1" headerRowDxfId="504" dataDxfId="502" totalsRowDxfId="500" headerRowBorderDxfId="503" tableBorderDxfId="501" totalsRowBorderDxfId="499">
  <autoFilter ref="B2:W19" xr:uid="{B23A33D3-FD0B-4AF0-A6A8-B7A6BD1C0F5B}"/>
  <sortState xmlns:xlrd2="http://schemas.microsoft.com/office/spreadsheetml/2017/richdata2" ref="B3:W18">
    <sortCondition ref="O2:O18"/>
  </sortState>
  <tableColumns count="22">
    <tableColumn id="1" xr3:uid="{DBAA1786-61FF-43B6-9DC2-D7223083EB8F}" name="NIP" dataDxfId="498" totalsRowDxfId="182"/>
    <tableColumn id="2" xr3:uid="{69318028-2A45-459B-9209-BFDD8D255F93}" name="Nazwa Klienta" dataDxfId="497" totalsRowDxfId="181"/>
    <tableColumn id="3" xr3:uid="{887AC095-5025-42F1-9B05-A6BB0ADEF93E}" name="Kod pocztowy" dataDxfId="496" totalsRowDxfId="180"/>
    <tableColumn id="4" xr3:uid="{D1871AEE-6C7F-4340-9382-A7925CD5041B}" name="Miasto" dataDxfId="495" totalsRowDxfId="179"/>
    <tableColumn id="5" xr3:uid="{E5D01067-0C37-471E-A103-DBCD641002A3}" name="Ulica" dataDxfId="494" totalsRowDxfId="178"/>
    <tableColumn id="6" xr3:uid="{4829427C-4F8A-4A4D-A9D8-16755EF38843}" name="Nr lokalu" dataDxfId="493" totalsRowDxfId="177"/>
    <tableColumn id="7" xr3:uid="{003FEDB8-27D2-418E-933A-295A47439300}" name="Nr mieszkania" dataDxfId="492" totalsRowDxfId="176"/>
    <tableColumn id="23" xr3:uid="{0211524A-5D21-474B-887D-E35EBFFA1BBA}" name="DANE DO FAKTURY_x000a__x000a_NABYWCA_x000a_(nazwa, adres, NIP)" dataDxfId="491" totalsRowDxfId="175"/>
    <tableColumn id="22" xr3:uid="{08A0CC59-A2A2-4BEE-B022-F73BBB9BE135}" name="DANE DO FAKTURY_x000a__x000a_Adres korespondencyjny" dataDxfId="490" totalsRowDxfId="174"/>
    <tableColumn id="8" xr3:uid="{058086F1-3A8A-45D9-82E0-42002D3C5F6F}" name="Kod PP" dataDxfId="489" totalsRowDxfId="173"/>
    <tableColumn id="9" xr3:uid="{D54B0E4E-63A0-4E68-B43A-65A95F05109D}" name="Nazwa PP" dataDxfId="488" totalsRowDxfId="172"/>
    <tableColumn id="10" xr3:uid="{A2796674-2E81-4371-A8A9-FE973D544D53}" name="PP - Kod pocztowy" dataDxfId="487" totalsRowDxfId="171"/>
    <tableColumn id="11" xr3:uid="{BCA523C4-9458-4340-9CEA-596F1CC28C0B}" name="PP - Miasto" dataDxfId="486" totalsRowDxfId="170"/>
    <tableColumn id="12" xr3:uid="{41EF127F-7D72-425A-B82C-0FA8EC271AC0}" name="PP - Ulica" dataDxfId="485" totalsRowDxfId="169"/>
    <tableColumn id="13" xr3:uid="{00544B52-96BD-4E60-80A7-1AD5AEEB8BAC}" name="PP - Nr lokalu" dataDxfId="484" totalsRowDxfId="168"/>
    <tableColumn id="14" xr3:uid="{63932F3D-B213-4DB6-9260-FD65149FB6EE}" name="PP - Nr mieszkania" dataDxfId="483" totalsRowDxfId="167"/>
    <tableColumn id="15" xr3:uid="{73179CC8-460C-4B75-A176-AEE26FB24AC6}" name="Taryfa" dataDxfId="482" totalsRowDxfId="166"/>
    <tableColumn id="16" xr3:uid="{A5A6AB49-31D6-4477-AA12-0EEF1E9FFB96}" name="Moc umowna [kW]" dataDxfId="187" totalsRowDxfId="165"/>
    <tableColumn id="21" xr3:uid="{4ADB6719-2E8E-4A12-992D-7E340C492E44}" name="Strefa 1" totalsRowFunction="sum" dataDxfId="186" totalsRowDxfId="164"/>
    <tableColumn id="24" xr3:uid="{21D942F9-8C81-4256-A53F-161BD91E287F}" name="Strefa 2" totalsRowFunction="sum" dataDxfId="185" totalsRowDxfId="163"/>
    <tableColumn id="25" xr3:uid="{D5995537-CE63-47C1-B371-E37FD5A2A509}" name="Strefa 3" totalsRowFunction="sum" dataDxfId="183" totalsRowDxfId="162"/>
    <tableColumn id="20" xr3:uid="{DC940E88-38B8-44F4-8E96-6FAE6E8899A8}" name="Suma" totalsRowFunction="sum" dataDxfId="184" totalsRowDxfId="161">
      <calculatedColumnFormula>SUM(Tabela6[[#This Row],[Strefa 1]:[Strefa 3]])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F547EBC-CBCB-4DF8-B696-928CFA5CCBEA}" name="Tabela13" displayName="Tabela13" ref="B2:W159" totalsRowCount="1" headerRowDxfId="481" dataDxfId="479" headerRowBorderDxfId="480" tableBorderDxfId="478">
  <autoFilter ref="B2:W158" xr:uid="{8F547EBC-CBCB-4DF8-B696-928CFA5CCBEA}"/>
  <sortState xmlns:xlrd2="http://schemas.microsoft.com/office/spreadsheetml/2017/richdata2" ref="B3:W158">
    <sortCondition ref="O2:O158"/>
  </sortState>
  <tableColumns count="22">
    <tableColumn id="1" xr3:uid="{38E9BA24-95AA-4162-BA95-7901111824AB}" name="NIP" dataDxfId="160" totalsRowDxfId="138"/>
    <tableColumn id="2" xr3:uid="{EC35656E-B41A-4DA4-B6CE-2FAF987D1FBE}" name="Nazwa Klienta" dataDxfId="159" totalsRowDxfId="137"/>
    <tableColumn id="3" xr3:uid="{3717CD99-88EB-45F4-9AD2-96C7FB9025B7}" name="Kod pocztowy" dataDxfId="158" totalsRowDxfId="136"/>
    <tableColumn id="4" xr3:uid="{A920972F-CD4C-41F2-AA8F-2A68F3528B0C}" name="Miasto" dataDxfId="157" totalsRowDxfId="135"/>
    <tableColumn id="5" xr3:uid="{9C8B4E61-D1F1-48BD-BA26-DE663508BB2C}" name="Ulica" dataDxfId="156" totalsRowDxfId="134"/>
    <tableColumn id="6" xr3:uid="{FBD8932F-943A-445E-80AE-316C97414D2C}" name="Nr lokalu" dataDxfId="155" totalsRowDxfId="133"/>
    <tableColumn id="7" xr3:uid="{71ED6A74-A908-419F-A176-1B82BF757422}" name="Nr mieszkania" dataDxfId="154" totalsRowDxfId="132"/>
    <tableColumn id="8" xr3:uid="{BC150394-594B-49A8-97E5-B89141F1AC4B}" name="DANE DO FAKTURY_x000a__x000a_NABYWCA_x000a_(nazwa, adres, NIP)" dataDxfId="153" totalsRowDxfId="131"/>
    <tableColumn id="9" xr3:uid="{D8701530-2E98-4B98-9AF6-C68A288F3E68}" name="DANE DO FAKTURY_x000a__x000a_Adres korespondencyjny" dataDxfId="152" totalsRowDxfId="130"/>
    <tableColumn id="10" xr3:uid="{770E7B5C-4069-43E6-BFAB-3FF440CA3359}" name="Kod PP" dataDxfId="151" totalsRowDxfId="129"/>
    <tableColumn id="11" xr3:uid="{63BBB633-7218-4A95-92BA-C23425F612F1}" name="Nazwa PP" dataDxfId="150" totalsRowDxfId="128"/>
    <tableColumn id="12" xr3:uid="{477C3B0B-EF97-4456-9F07-8F77EA20DE30}" name="PP - Kod pocztowy" dataDxfId="149" totalsRowDxfId="127"/>
    <tableColumn id="13" xr3:uid="{6B835F4E-CCFA-431D-BCEA-8B03C9F7C5DB}" name="PP - Miasto" dataDxfId="148" totalsRowDxfId="126"/>
    <tableColumn id="14" xr3:uid="{720B03F5-CCDC-4E67-B151-1D172DB3D189}" name="PP - Ulica" dataDxfId="147" totalsRowDxfId="125"/>
    <tableColumn id="15" xr3:uid="{1A621277-04F6-41BF-9B9D-CC349A159AD9}" name="PP - Nr lokalu" dataDxfId="146" totalsRowDxfId="124"/>
    <tableColumn id="16" xr3:uid="{6F1D3881-58EA-433C-A968-5993816BD3E5}" name="PP - Nr mieszkania" dataDxfId="145" totalsRowDxfId="123"/>
    <tableColumn id="17" xr3:uid="{4A661D9F-7BC9-4656-944D-528A52318D28}" name="Taryfa" dataDxfId="144" totalsRowDxfId="122"/>
    <tableColumn id="18" xr3:uid="{EC10A948-C5E8-4A34-A901-7D643414276D}" name="Moc umowna [kW]" dataDxfId="143" totalsRowDxfId="121"/>
    <tableColumn id="23" xr3:uid="{FFF752B2-8396-4B2A-99E2-E1A781469A83}" name="Strefa 1" totalsRowFunction="sum" dataDxfId="142" totalsRowDxfId="120"/>
    <tableColumn id="24" xr3:uid="{75AE6EFE-9C3E-4175-9ADB-7982D7AF0457}" name="Strefa 2" totalsRowFunction="sum" dataDxfId="140" totalsRowDxfId="119"/>
    <tableColumn id="21" xr3:uid="{5DA8FBBE-CF1A-4EC5-AA74-AD48B0107C5B}" name="Strefa 3" totalsRowFunction="sum" dataDxfId="139" totalsRowDxfId="118"/>
    <tableColumn id="22" xr3:uid="{48B149CE-1225-4E61-9E63-48A6E680521D}" name="Suma" totalsRowFunction="sum" dataDxfId="141" totalsRowDxfId="117">
      <calculatedColumnFormula>SUM(Tabela13[[#This Row],[Strefa 1]:[Strefa 3]])</calculatedColumn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827CBC-484E-4E48-B3FC-EC85D7832171}" name="Tabela4" displayName="Tabela4" ref="B2:W7" totalsRowCount="1" headerRowDxfId="477" dataDxfId="475" totalsRowDxfId="473" headerRowBorderDxfId="476" tableBorderDxfId="474">
  <autoFilter ref="B2:W6" xr:uid="{3D827CBC-484E-4E48-B3FC-EC85D7832171}"/>
  <sortState xmlns:xlrd2="http://schemas.microsoft.com/office/spreadsheetml/2017/richdata2" ref="B3:W6">
    <sortCondition descending="1" ref="T2:T6"/>
  </sortState>
  <tableColumns count="22">
    <tableColumn id="1" xr3:uid="{15871DD6-30C9-469D-89A0-972DD0100220}" name="NIP" dataDxfId="472" totalsRowDxfId="116"/>
    <tableColumn id="2" xr3:uid="{2F3A6BE8-52AB-44A5-B8D0-7B4E0AA271C9}" name="Nazwa Klienta" dataDxfId="471" totalsRowDxfId="115"/>
    <tableColumn id="3" xr3:uid="{0A34397F-8C52-45CA-B946-F9923860BD96}" name="Kod pocztowy" dataDxfId="470" totalsRowDxfId="114"/>
    <tableColumn id="4" xr3:uid="{2C313FC5-9C80-40FD-8C10-23A05CDB4220}" name="Miasto" dataDxfId="469" totalsRowDxfId="113"/>
    <tableColumn id="5" xr3:uid="{F4750BBC-F44E-4B67-A000-77E0710D1021}" name="Ulica" dataDxfId="468" totalsRowDxfId="112"/>
    <tableColumn id="6" xr3:uid="{D5DB6222-775F-4549-8368-4ED243F5B2AC}" name="Nr lokalu" dataDxfId="467" totalsRowDxfId="111"/>
    <tableColumn id="7" xr3:uid="{1BD4DC13-4B8F-4138-AC74-50E28B5DC31E}" name="Nr mieszkania" dataDxfId="466" totalsRowDxfId="110"/>
    <tableColumn id="21" xr3:uid="{2EB24453-0F0E-436A-B642-AE836A9E9CC8}" name="DANE DO FAKTURY_x000a__x000a_NABYWCA_x000a_(nazwa, adres, NIP)" dataDxfId="465" totalsRowDxfId="109"/>
    <tableColumn id="22" xr3:uid="{FAE278B9-9D96-41A5-ACC1-B3BB931BFBFA}" name="DANE DO FAKTURY_x000a__x000a_Adres korespondencyjny" dataDxfId="464" totalsRowDxfId="108"/>
    <tableColumn id="8" xr3:uid="{7C20EE08-E4A3-40BC-8617-996D292AF7C3}" name="Kod PP" dataDxfId="463" totalsRowDxfId="107"/>
    <tableColumn id="9" xr3:uid="{0A66AA1E-C873-4E36-A6AA-D739B6BEFB67}" name="Nazwa PP" dataDxfId="462" totalsRowDxfId="106"/>
    <tableColumn id="10" xr3:uid="{0ADDA469-1726-4E3F-AEBE-45BBCBF7EC0D}" name="PP - Kod pocztowy" dataDxfId="461" totalsRowDxfId="105"/>
    <tableColumn id="11" xr3:uid="{B3C4805A-21AF-4ECA-BF77-52DD8B05DEBF}" name="PP - Miasto" dataDxfId="460" totalsRowDxfId="104"/>
    <tableColumn id="12" xr3:uid="{BFB6AFC7-4DD9-4FCD-BAD8-79305E05D47C}" name="PP - Ulica" dataDxfId="459" totalsRowDxfId="103"/>
    <tableColumn id="13" xr3:uid="{BC186967-2470-4BFB-A035-A1399D1B5B7D}" name="PP - Nr lokalu" dataDxfId="458" totalsRowDxfId="102"/>
    <tableColumn id="14" xr3:uid="{40EC73D2-842F-4E02-B555-8BBBE41FBDBB}" name="PP - Nr mieszkania" dataDxfId="457" totalsRowDxfId="101"/>
    <tableColumn id="15" xr3:uid="{22F18C79-0FDA-422E-8B7B-1BBE8EBF05DA}" name="Taryfa" dataDxfId="456" totalsRowDxfId="100"/>
    <tableColumn id="16" xr3:uid="{90E75F9B-1785-4D37-BCB2-B9E5EB45794F}" name="moc umowna [kW]" dataDxfId="455" totalsRowDxfId="99"/>
    <tableColumn id="17" xr3:uid="{3128DF5B-B6E0-4848-8526-8C8C2C343A5F}" name="Strefa 1" totalsRowFunction="sum" dataDxfId="454" totalsRowDxfId="98"/>
    <tableColumn id="18" xr3:uid="{00B0F8B9-62F9-4B29-8BE5-99E0F31B09AD}" name="Strefa 2" totalsRowFunction="sum" dataDxfId="453" totalsRowDxfId="97"/>
    <tableColumn id="19" xr3:uid="{CE733ABB-7198-4D07-9ADD-37C65E56B91A}" name="Strefa 3" totalsRowFunction="sum" dataDxfId="94" totalsRowDxfId="95"/>
    <tableColumn id="20" xr3:uid="{D2AFD351-928C-43E3-A656-FDB1D6526537}" name="Suma" totalsRowFunction="sum" dataDxfId="452" totalsRowDxfId="96">
      <calculatedColumnFormula>SUM(Tabela4[[#This Row],[Strefa 1]:[Strefa 3]])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99E05D-0B59-4897-8D1D-483CF4645BCF}" name="Tabela33" displayName="Tabela33" ref="B2:W26" totalsRowCount="1" headerRowDxfId="451" dataDxfId="449" totalsRowDxfId="447" headerRowBorderDxfId="450" tableBorderDxfId="448" totalsRowBorderDxfId="446">
  <autoFilter ref="B2:W25" xr:uid="{BAEA3C6D-74DF-407A-825A-19014E1C0522}"/>
  <sortState xmlns:xlrd2="http://schemas.microsoft.com/office/spreadsheetml/2017/richdata2" ref="B3:W25">
    <sortCondition ref="K2:K25"/>
  </sortState>
  <tableColumns count="22">
    <tableColumn id="1" xr3:uid="{5AA9FBEA-741C-4749-95BA-81C76971A4EF}" name="NIP" dataDxfId="445" totalsRowDxfId="93" totalsRowCellStyle="Normalny 2"/>
    <tableColumn id="2" xr3:uid="{521F27CA-EA4C-46A7-B355-9403FC3ED21C}" name="Nazwa Klienta" dataDxfId="444" totalsRowDxfId="92" totalsRowCellStyle="Normalny 2"/>
    <tableColumn id="3" xr3:uid="{01744409-6183-4027-819C-34AE2BEB63FF}" name="Kod pocztowy" dataDxfId="443" totalsRowDxfId="91" totalsRowCellStyle="Normalny 2"/>
    <tableColumn id="4" xr3:uid="{4909FA4A-79DC-42ED-86BD-16B7CDDCCF16}" name="Miasto" dataDxfId="442" totalsRowDxfId="90" totalsRowCellStyle="Normalny 2"/>
    <tableColumn id="5" xr3:uid="{8ADF7225-BB3F-4E16-9F5A-236F366E04B9}" name="Ulica" dataDxfId="441" totalsRowDxfId="89" totalsRowCellStyle="Normalny 2"/>
    <tableColumn id="6" xr3:uid="{A3E6F30B-B94D-4FD6-B4C4-B20BDE5EDC6B}" name="Nr lokalu" dataDxfId="440" totalsRowDxfId="88" totalsRowCellStyle="Normalny 2"/>
    <tableColumn id="7" xr3:uid="{7F80CC74-F231-4485-879D-4B409D957D97}" name="Nr mieszkania" dataDxfId="439" totalsRowDxfId="87" totalsRowCellStyle="Normalny 2"/>
    <tableColumn id="22" xr3:uid="{118173ED-5EA8-4768-B662-3B73C209D9C4}" name="DANE DO FAKTURY_x000a__x000a_NABYWCA_x000a_(nazwa, adres, NIP)" dataDxfId="438" totalsRowDxfId="86" totalsRowCellStyle="Normalny 2"/>
    <tableColumn id="21" xr3:uid="{9D9433BD-84C2-423C-940D-6FF8C7467421}" name="DANE DO FAKTURY_x000a__x000a_Adres korespondencyjny" dataDxfId="437" totalsRowDxfId="85" totalsRowCellStyle="Normalny 2"/>
    <tableColumn id="8" xr3:uid="{E8E3BF51-2B62-41E5-8C5B-E7E9880FBC37}" name="Kod PP" dataDxfId="436" totalsRowDxfId="84" totalsRowCellStyle="Normalny 2"/>
    <tableColumn id="9" xr3:uid="{F36EA363-C579-4455-A4B6-C441D54199AE}" name="Nazwa PP" dataDxfId="435" totalsRowDxfId="83" totalsRowCellStyle="Normalny 2"/>
    <tableColumn id="10" xr3:uid="{09C3C82F-1150-4EAA-BB3F-A2E74710661A}" name="PP - Kod pocztowy" dataDxfId="434" totalsRowDxfId="82" totalsRowCellStyle="Normalny 2"/>
    <tableColumn id="11" xr3:uid="{3400602A-C494-4D97-B92A-6C0885C9B388}" name="PP - Miasto" dataDxfId="433" totalsRowDxfId="81" totalsRowCellStyle="Normalny 2"/>
    <tableColumn id="12" xr3:uid="{556D0F05-B53E-4763-8259-3E97066F3579}" name="PP - Ulica" dataDxfId="432" totalsRowDxfId="80" totalsRowCellStyle="Normalny 2"/>
    <tableColumn id="13" xr3:uid="{5DD84C5E-1A84-41C1-922F-F29967355491}" name="PP - Nr lokalu" dataDxfId="431" totalsRowDxfId="79" totalsRowCellStyle="Normalny 2"/>
    <tableColumn id="14" xr3:uid="{4201660B-E06D-4C93-A2E4-07A9CE8F30D3}" name="PP - Nr mieszkania" dataDxfId="430" totalsRowDxfId="78" totalsRowCellStyle="Normalny 2"/>
    <tableColumn id="15" xr3:uid="{22BEFADF-9B54-4458-B9D0-D2161D8FACCD}" name="Taryfa" dataDxfId="429" totalsRowDxfId="77" totalsRowCellStyle="Normalny 2"/>
    <tableColumn id="16" xr3:uid="{CE167B52-C517-435F-948E-CB4C2067AB91}" name="moc umowna [kW]" dataDxfId="428" totalsRowDxfId="76" totalsRowCellStyle="Normalny 2"/>
    <tableColumn id="17" xr3:uid="{B39650B9-C721-4306-8D68-2C558FC9CD71}" name="Strefa 1" totalsRowFunction="sum" dataDxfId="427" totalsRowDxfId="75" totalsRowCellStyle="Normalny 2"/>
    <tableColumn id="18" xr3:uid="{7C7EC659-5BB7-4585-A11E-3428D1A6B5B9}" name="Strefa 2" dataDxfId="426" totalsRowDxfId="74"/>
    <tableColumn id="19" xr3:uid="{381A1A77-7F78-4864-AB04-85BD615266F8}" name="Strefa 3" dataDxfId="425" totalsRowDxfId="73" totalsRowCellStyle="Normalny 2"/>
    <tableColumn id="20" xr3:uid="{6D3065EB-DF69-4CD0-A9FE-C020C0F3A199}" name="Suma" totalsRowFunction="sum" dataDxfId="424" totalsRowDxfId="72" totalsRowCellStyle="Normalny 2">
      <calculatedColumnFormula>SUM(Tabela33[[#This Row],[Strefa 1]:[Strefa 3]])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E59E-1301-40C8-8946-54A42282E74C}">
  <dimension ref="B1:W57"/>
  <sheetViews>
    <sheetView tabSelected="1" topLeftCell="J1" zoomScale="70" zoomScaleNormal="70" workbookViewId="0">
      <selection activeCell="AB16" sqref="AB16"/>
    </sheetView>
  </sheetViews>
  <sheetFormatPr defaultRowHeight="12.75" x14ac:dyDescent="0.2"/>
  <cols>
    <col min="1" max="1" width="9.140625" style="1"/>
    <col min="2" max="2" width="13.140625" style="1" customWidth="1"/>
    <col min="3" max="3" width="44.7109375" style="1" customWidth="1"/>
    <col min="4" max="4" width="12" style="1" customWidth="1"/>
    <col min="5" max="5" width="13.28515625" style="1" customWidth="1"/>
    <col min="6" max="6" width="9.140625" style="1" customWidth="1"/>
    <col min="7" max="7" width="10" style="1" customWidth="1"/>
    <col min="8" max="8" width="14.28515625" style="1" customWidth="1"/>
    <col min="9" max="9" width="40.5703125" style="1" customWidth="1"/>
    <col min="10" max="10" width="45.7109375" style="1" customWidth="1"/>
    <col min="11" max="11" width="21.85546875" style="1" customWidth="1"/>
    <col min="12" max="12" width="49.5703125" style="1" customWidth="1"/>
    <col min="13" max="13" width="17.5703125" style="1" customWidth="1"/>
    <col min="14" max="14" width="16" style="1" customWidth="1"/>
    <col min="15" max="15" width="19.85546875" style="1" customWidth="1"/>
    <col min="16" max="16" width="13.42578125" style="1" customWidth="1"/>
    <col min="17" max="17" width="17.7109375" style="1" customWidth="1"/>
    <col min="18" max="18" width="9.140625" style="1"/>
    <col min="19" max="19" width="11.85546875" style="1" customWidth="1"/>
    <col min="20" max="23" width="15.7109375" style="1" customWidth="1"/>
    <col min="24" max="24" width="1.42578125" style="1" customWidth="1"/>
    <col min="25" max="16384" width="9.140625" style="1"/>
  </cols>
  <sheetData>
    <row r="1" spans="2:23" ht="30" customHeight="1" x14ac:dyDescent="0.2">
      <c r="B1" s="130" t="s">
        <v>858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131" t="s">
        <v>861</v>
      </c>
      <c r="U1" s="132"/>
      <c r="V1" s="133"/>
      <c r="W1" s="134"/>
    </row>
    <row r="2" spans="2:23" s="23" customFormat="1" ht="51" x14ac:dyDescent="0.2">
      <c r="B2" s="135" t="s">
        <v>0</v>
      </c>
      <c r="C2" s="136" t="s">
        <v>22</v>
      </c>
      <c r="D2" s="136" t="s">
        <v>23</v>
      </c>
      <c r="E2" s="136" t="s">
        <v>24</v>
      </c>
      <c r="F2" s="136" t="s">
        <v>25</v>
      </c>
      <c r="G2" s="136" t="s">
        <v>26</v>
      </c>
      <c r="H2" s="136" t="s">
        <v>27</v>
      </c>
      <c r="I2" s="137" t="s">
        <v>859</v>
      </c>
      <c r="J2" s="137" t="s">
        <v>860</v>
      </c>
      <c r="K2" s="136" t="s">
        <v>28</v>
      </c>
      <c r="L2" s="136" t="s">
        <v>29</v>
      </c>
      <c r="M2" s="136" t="s">
        <v>30</v>
      </c>
      <c r="N2" s="136" t="s">
        <v>31</v>
      </c>
      <c r="O2" s="136" t="s">
        <v>32</v>
      </c>
      <c r="P2" s="136" t="s">
        <v>33</v>
      </c>
      <c r="Q2" s="136" t="s">
        <v>34</v>
      </c>
      <c r="R2" s="136" t="s">
        <v>1</v>
      </c>
      <c r="S2" s="136" t="s">
        <v>717</v>
      </c>
      <c r="T2" s="136" t="s">
        <v>712</v>
      </c>
      <c r="U2" s="136" t="s">
        <v>713</v>
      </c>
      <c r="V2" s="165" t="s">
        <v>714</v>
      </c>
      <c r="W2" s="138" t="s">
        <v>21</v>
      </c>
    </row>
    <row r="3" spans="2:23" ht="38.25" x14ac:dyDescent="0.2">
      <c r="B3" s="139" t="s">
        <v>16</v>
      </c>
      <c r="C3" s="96" t="s">
        <v>572</v>
      </c>
      <c r="D3" s="96" t="s">
        <v>44</v>
      </c>
      <c r="E3" s="96" t="s">
        <v>37</v>
      </c>
      <c r="F3" s="96" t="s">
        <v>709</v>
      </c>
      <c r="G3" s="96" t="s">
        <v>2</v>
      </c>
      <c r="H3" s="97"/>
      <c r="I3" s="96" t="s">
        <v>753</v>
      </c>
      <c r="J3" s="96" t="s">
        <v>842</v>
      </c>
      <c r="K3" s="96" t="s">
        <v>573</v>
      </c>
      <c r="L3" s="96" t="s">
        <v>574</v>
      </c>
      <c r="M3" s="96" t="s">
        <v>36</v>
      </c>
      <c r="N3" s="96" t="s">
        <v>37</v>
      </c>
      <c r="O3" s="96" t="s">
        <v>575</v>
      </c>
      <c r="P3" s="96" t="s">
        <v>177</v>
      </c>
      <c r="Q3" s="97"/>
      <c r="R3" s="96" t="s">
        <v>12</v>
      </c>
      <c r="S3" s="148">
        <v>40</v>
      </c>
      <c r="T3" s="99">
        <v>45000</v>
      </c>
      <c r="U3" s="173">
        <v>0</v>
      </c>
      <c r="V3" s="174">
        <v>0</v>
      </c>
      <c r="W3" s="140">
        <f>SUM(T3,U3,V3)</f>
        <v>45000</v>
      </c>
    </row>
    <row r="4" spans="2:23" ht="38.25" x14ac:dyDescent="0.2">
      <c r="B4" s="139" t="s">
        <v>16</v>
      </c>
      <c r="C4" s="96" t="s">
        <v>576</v>
      </c>
      <c r="D4" s="96" t="s">
        <v>44</v>
      </c>
      <c r="E4" s="96" t="s">
        <v>37</v>
      </c>
      <c r="F4" s="96" t="s">
        <v>709</v>
      </c>
      <c r="G4" s="96" t="s">
        <v>2</v>
      </c>
      <c r="H4" s="97"/>
      <c r="I4" s="96" t="s">
        <v>753</v>
      </c>
      <c r="J4" s="96" t="s">
        <v>846</v>
      </c>
      <c r="K4" s="96" t="s">
        <v>577</v>
      </c>
      <c r="L4" s="96" t="s">
        <v>578</v>
      </c>
      <c r="M4" s="96" t="s">
        <v>36</v>
      </c>
      <c r="N4" s="96" t="s">
        <v>37</v>
      </c>
      <c r="O4" s="96" t="s">
        <v>477</v>
      </c>
      <c r="P4" s="96" t="s">
        <v>579</v>
      </c>
      <c r="Q4" s="97"/>
      <c r="R4" s="96" t="s">
        <v>19</v>
      </c>
      <c r="S4" s="149">
        <v>130</v>
      </c>
      <c r="T4" s="87">
        <v>408282</v>
      </c>
      <c r="U4" s="87">
        <v>320187</v>
      </c>
      <c r="V4" s="175">
        <v>0</v>
      </c>
      <c r="W4" s="140">
        <f>SUM(T4,U4,V4)</f>
        <v>728469</v>
      </c>
    </row>
    <row r="5" spans="2:23" ht="38.25" x14ac:dyDescent="0.2">
      <c r="B5" s="139" t="s">
        <v>16</v>
      </c>
      <c r="C5" s="96" t="s">
        <v>734</v>
      </c>
      <c r="D5" s="96" t="s">
        <v>44</v>
      </c>
      <c r="E5" s="96" t="s">
        <v>37</v>
      </c>
      <c r="F5" s="96" t="s">
        <v>709</v>
      </c>
      <c r="G5" s="96" t="s">
        <v>2</v>
      </c>
      <c r="H5" s="97"/>
      <c r="I5" s="96" t="s">
        <v>753</v>
      </c>
      <c r="J5" s="96" t="s">
        <v>811</v>
      </c>
      <c r="K5" s="96" t="s">
        <v>231</v>
      </c>
      <c r="L5" s="96" t="s">
        <v>731</v>
      </c>
      <c r="M5" s="96" t="s">
        <v>36</v>
      </c>
      <c r="N5" s="96" t="s">
        <v>37</v>
      </c>
      <c r="O5" s="96" t="s">
        <v>232</v>
      </c>
      <c r="P5" s="96" t="s">
        <v>2</v>
      </c>
      <c r="Q5" s="97"/>
      <c r="R5" s="96" t="s">
        <v>13</v>
      </c>
      <c r="S5" s="148">
        <v>40</v>
      </c>
      <c r="T5" s="99">
        <v>180000</v>
      </c>
      <c r="U5" s="173">
        <v>0</v>
      </c>
      <c r="V5" s="174">
        <v>0</v>
      </c>
      <c r="W5" s="140">
        <f>SUM(T5,U5,V5)</f>
        <v>180000</v>
      </c>
    </row>
    <row r="6" spans="2:23" ht="38.25" x14ac:dyDescent="0.2">
      <c r="B6" s="139" t="s">
        <v>16</v>
      </c>
      <c r="C6" s="96" t="s">
        <v>580</v>
      </c>
      <c r="D6" s="96" t="s">
        <v>44</v>
      </c>
      <c r="E6" s="96" t="s">
        <v>37</v>
      </c>
      <c r="F6" s="96" t="s">
        <v>709</v>
      </c>
      <c r="G6" s="96" t="s">
        <v>2</v>
      </c>
      <c r="H6" s="97"/>
      <c r="I6" s="96" t="s">
        <v>753</v>
      </c>
      <c r="J6" s="96" t="s">
        <v>812</v>
      </c>
      <c r="K6" s="96" t="s">
        <v>581</v>
      </c>
      <c r="L6" s="96" t="s">
        <v>583</v>
      </c>
      <c r="M6" s="96" t="s">
        <v>36</v>
      </c>
      <c r="N6" s="96" t="s">
        <v>37</v>
      </c>
      <c r="O6" s="96" t="s">
        <v>232</v>
      </c>
      <c r="P6" s="96" t="s">
        <v>3</v>
      </c>
      <c r="Q6" s="97"/>
      <c r="R6" s="96" t="s">
        <v>6</v>
      </c>
      <c r="S6" s="150">
        <v>30</v>
      </c>
      <c r="T6" s="55">
        <v>14100</v>
      </c>
      <c r="U6" s="55">
        <v>30600</v>
      </c>
      <c r="V6" s="174">
        <v>0</v>
      </c>
      <c r="W6" s="140">
        <f>SUM(T6,U6,V6)</f>
        <v>44700</v>
      </c>
    </row>
    <row r="7" spans="2:23" ht="38.25" x14ac:dyDescent="0.2">
      <c r="B7" s="139" t="s">
        <v>16</v>
      </c>
      <c r="C7" s="96" t="s">
        <v>580</v>
      </c>
      <c r="D7" s="96" t="s">
        <v>44</v>
      </c>
      <c r="E7" s="96" t="s">
        <v>37</v>
      </c>
      <c r="F7" s="96" t="s">
        <v>709</v>
      </c>
      <c r="G7" s="96" t="s">
        <v>2</v>
      </c>
      <c r="H7" s="97"/>
      <c r="I7" s="96" t="s">
        <v>753</v>
      </c>
      <c r="J7" s="96" t="s">
        <v>812</v>
      </c>
      <c r="K7" s="96" t="s">
        <v>582</v>
      </c>
      <c r="L7" s="96" t="s">
        <v>583</v>
      </c>
      <c r="M7" s="96" t="s">
        <v>36</v>
      </c>
      <c r="N7" s="96" t="s">
        <v>37</v>
      </c>
      <c r="O7" s="96" t="s">
        <v>232</v>
      </c>
      <c r="P7" s="96" t="s">
        <v>3</v>
      </c>
      <c r="Q7" s="97"/>
      <c r="R7" s="96" t="s">
        <v>6</v>
      </c>
      <c r="S7" s="150">
        <v>30</v>
      </c>
      <c r="T7" s="55">
        <v>12000</v>
      </c>
      <c r="U7" s="55">
        <v>18000</v>
      </c>
      <c r="V7" s="174">
        <v>0</v>
      </c>
      <c r="W7" s="140">
        <f>SUM(T7,U7,V7)</f>
        <v>30000</v>
      </c>
    </row>
    <row r="8" spans="2:23" ht="38.25" x14ac:dyDescent="0.2">
      <c r="B8" s="139" t="s">
        <v>16</v>
      </c>
      <c r="C8" s="96" t="s">
        <v>580</v>
      </c>
      <c r="D8" s="96" t="s">
        <v>44</v>
      </c>
      <c r="E8" s="96" t="s">
        <v>37</v>
      </c>
      <c r="F8" s="96" t="s">
        <v>709</v>
      </c>
      <c r="G8" s="96" t="s">
        <v>2</v>
      </c>
      <c r="H8" s="97"/>
      <c r="I8" s="96" t="s">
        <v>753</v>
      </c>
      <c r="J8" s="96" t="s">
        <v>812</v>
      </c>
      <c r="K8" s="96" t="s">
        <v>584</v>
      </c>
      <c r="L8" s="96" t="s">
        <v>583</v>
      </c>
      <c r="M8" s="96" t="s">
        <v>36</v>
      </c>
      <c r="N8" s="96" t="s">
        <v>37</v>
      </c>
      <c r="O8" s="96" t="s">
        <v>232</v>
      </c>
      <c r="P8" s="96" t="s">
        <v>3</v>
      </c>
      <c r="Q8" s="97"/>
      <c r="R8" s="96" t="s">
        <v>6</v>
      </c>
      <c r="S8" s="150">
        <v>30</v>
      </c>
      <c r="T8" s="55">
        <v>13500</v>
      </c>
      <c r="U8" s="55">
        <v>22500</v>
      </c>
      <c r="V8" s="174">
        <v>0</v>
      </c>
      <c r="W8" s="140">
        <f>SUM(T8,U8,V8)</f>
        <v>36000</v>
      </c>
    </row>
    <row r="9" spans="2:23" ht="38.25" x14ac:dyDescent="0.2">
      <c r="B9" s="139" t="s">
        <v>16</v>
      </c>
      <c r="C9" s="96" t="s">
        <v>710</v>
      </c>
      <c r="D9" s="96" t="s">
        <v>36</v>
      </c>
      <c r="E9" s="96" t="s">
        <v>37</v>
      </c>
      <c r="F9" s="96" t="s">
        <v>709</v>
      </c>
      <c r="G9" s="96" t="s">
        <v>2</v>
      </c>
      <c r="H9" s="97"/>
      <c r="I9" s="96" t="s">
        <v>753</v>
      </c>
      <c r="J9" s="96" t="s">
        <v>813</v>
      </c>
      <c r="K9" s="96" t="s">
        <v>585</v>
      </c>
      <c r="L9" s="96" t="s">
        <v>732</v>
      </c>
      <c r="M9" s="96" t="s">
        <v>36</v>
      </c>
      <c r="N9" s="96" t="s">
        <v>37</v>
      </c>
      <c r="O9" s="96" t="s">
        <v>586</v>
      </c>
      <c r="P9" s="96" t="s">
        <v>177</v>
      </c>
      <c r="Q9" s="97"/>
      <c r="R9" s="83" t="s">
        <v>6</v>
      </c>
      <c r="S9" s="149">
        <v>30</v>
      </c>
      <c r="T9" s="87">
        <v>70200</v>
      </c>
      <c r="U9" s="151">
        <v>141000</v>
      </c>
      <c r="V9" s="166">
        <v>0</v>
      </c>
      <c r="W9" s="140">
        <f>SUM(T9,U9,V9)</f>
        <v>211200</v>
      </c>
    </row>
    <row r="10" spans="2:23" ht="38.25" x14ac:dyDescent="0.2">
      <c r="B10" s="139" t="s">
        <v>16</v>
      </c>
      <c r="C10" s="96" t="s">
        <v>587</v>
      </c>
      <c r="D10" s="96" t="s">
        <v>44</v>
      </c>
      <c r="E10" s="96" t="s">
        <v>37</v>
      </c>
      <c r="F10" s="96" t="s">
        <v>709</v>
      </c>
      <c r="G10" s="96" t="s">
        <v>2</v>
      </c>
      <c r="H10" s="97"/>
      <c r="I10" s="96" t="s">
        <v>753</v>
      </c>
      <c r="J10" s="96" t="s">
        <v>843</v>
      </c>
      <c r="K10" s="96" t="s">
        <v>588</v>
      </c>
      <c r="L10" s="96" t="s">
        <v>589</v>
      </c>
      <c r="M10" s="96" t="s">
        <v>36</v>
      </c>
      <c r="N10" s="96" t="s">
        <v>37</v>
      </c>
      <c r="O10" s="96" t="s">
        <v>78</v>
      </c>
      <c r="P10" s="96" t="s">
        <v>79</v>
      </c>
      <c r="Q10" s="96" t="s">
        <v>590</v>
      </c>
      <c r="R10" s="96" t="s">
        <v>13</v>
      </c>
      <c r="S10" s="148">
        <v>10</v>
      </c>
      <c r="T10" s="99">
        <v>2400</v>
      </c>
      <c r="U10" s="173">
        <v>0</v>
      </c>
      <c r="V10" s="174">
        <v>0</v>
      </c>
      <c r="W10" s="140">
        <f>SUM(T10,U10,V10)</f>
        <v>2400</v>
      </c>
    </row>
    <row r="11" spans="2:23" ht="38.25" x14ac:dyDescent="0.2">
      <c r="B11" s="139" t="s">
        <v>16</v>
      </c>
      <c r="C11" s="96" t="s">
        <v>587</v>
      </c>
      <c r="D11" s="96" t="s">
        <v>44</v>
      </c>
      <c r="E11" s="96" t="s">
        <v>37</v>
      </c>
      <c r="F11" s="96" t="s">
        <v>709</v>
      </c>
      <c r="G11" s="96" t="s">
        <v>2</v>
      </c>
      <c r="H11" s="97"/>
      <c r="I11" s="96" t="s">
        <v>753</v>
      </c>
      <c r="J11" s="96" t="s">
        <v>843</v>
      </c>
      <c r="K11" s="96" t="s">
        <v>591</v>
      </c>
      <c r="L11" s="96" t="s">
        <v>589</v>
      </c>
      <c r="M11" s="96" t="s">
        <v>36</v>
      </c>
      <c r="N11" s="96" t="s">
        <v>37</v>
      </c>
      <c r="O11" s="96" t="s">
        <v>255</v>
      </c>
      <c r="P11" s="96" t="s">
        <v>226</v>
      </c>
      <c r="Q11" s="97"/>
      <c r="R11" s="96" t="s">
        <v>6</v>
      </c>
      <c r="S11" s="148">
        <v>35</v>
      </c>
      <c r="T11" s="99">
        <v>34800</v>
      </c>
      <c r="U11" s="99">
        <v>76200</v>
      </c>
      <c r="V11" s="174">
        <v>0</v>
      </c>
      <c r="W11" s="140">
        <f>SUM(T11,U11,V11)</f>
        <v>111000</v>
      </c>
    </row>
    <row r="12" spans="2:23" ht="38.25" x14ac:dyDescent="0.2">
      <c r="B12" s="139" t="s">
        <v>16</v>
      </c>
      <c r="C12" s="96" t="s">
        <v>741</v>
      </c>
      <c r="D12" s="96" t="s">
        <v>36</v>
      </c>
      <c r="E12" s="96" t="s">
        <v>37</v>
      </c>
      <c r="F12" s="96" t="s">
        <v>709</v>
      </c>
      <c r="G12" s="96" t="s">
        <v>2</v>
      </c>
      <c r="H12" s="97"/>
      <c r="I12" s="96" t="s">
        <v>753</v>
      </c>
      <c r="J12" s="96" t="s">
        <v>826</v>
      </c>
      <c r="K12" s="96" t="s">
        <v>563</v>
      </c>
      <c r="L12" s="96" t="s">
        <v>721</v>
      </c>
      <c r="M12" s="96" t="s">
        <v>36</v>
      </c>
      <c r="N12" s="96" t="s">
        <v>37</v>
      </c>
      <c r="O12" s="96" t="s">
        <v>191</v>
      </c>
      <c r="P12" s="96" t="s">
        <v>564</v>
      </c>
      <c r="Q12" s="97"/>
      <c r="R12" s="96" t="s">
        <v>13</v>
      </c>
      <c r="S12" s="148">
        <v>14</v>
      </c>
      <c r="T12" s="99">
        <v>14307</v>
      </c>
      <c r="U12" s="173">
        <v>0</v>
      </c>
      <c r="V12" s="174">
        <v>0</v>
      </c>
      <c r="W12" s="140">
        <f>SUM(T12,U12,V12)</f>
        <v>14307</v>
      </c>
    </row>
    <row r="13" spans="2:23" ht="38.25" customHeight="1" x14ac:dyDescent="0.2">
      <c r="B13" s="139" t="s">
        <v>16</v>
      </c>
      <c r="C13" s="96" t="s">
        <v>740</v>
      </c>
      <c r="D13" s="96" t="s">
        <v>36</v>
      </c>
      <c r="E13" s="96" t="s">
        <v>37</v>
      </c>
      <c r="F13" s="96" t="s">
        <v>709</v>
      </c>
      <c r="G13" s="96" t="s">
        <v>2</v>
      </c>
      <c r="H13" s="97"/>
      <c r="I13" s="96" t="s">
        <v>753</v>
      </c>
      <c r="J13" s="96" t="s">
        <v>814</v>
      </c>
      <c r="K13" s="96" t="s">
        <v>145</v>
      </c>
      <c r="L13" s="96" t="s">
        <v>562</v>
      </c>
      <c r="M13" s="96" t="s">
        <v>36</v>
      </c>
      <c r="N13" s="96" t="s">
        <v>37</v>
      </c>
      <c r="O13" s="96" t="s">
        <v>146</v>
      </c>
      <c r="P13" s="96" t="s">
        <v>147</v>
      </c>
      <c r="Q13" s="97"/>
      <c r="R13" s="96" t="s">
        <v>6</v>
      </c>
      <c r="S13" s="148">
        <v>14</v>
      </c>
      <c r="T13" s="99">
        <v>12900</v>
      </c>
      <c r="U13" s="99">
        <v>30096</v>
      </c>
      <c r="V13" s="174">
        <v>0</v>
      </c>
      <c r="W13" s="140">
        <f>SUM(T13,U13,V13)</f>
        <v>42996</v>
      </c>
    </row>
    <row r="14" spans="2:23" ht="38.25" x14ac:dyDescent="0.2">
      <c r="B14" s="139" t="s">
        <v>16</v>
      </c>
      <c r="C14" s="96" t="s">
        <v>736</v>
      </c>
      <c r="D14" s="96" t="s">
        <v>44</v>
      </c>
      <c r="E14" s="96" t="s">
        <v>37</v>
      </c>
      <c r="F14" s="96" t="s">
        <v>709</v>
      </c>
      <c r="G14" s="96" t="s">
        <v>2</v>
      </c>
      <c r="H14" s="97"/>
      <c r="I14" s="96" t="s">
        <v>753</v>
      </c>
      <c r="J14" s="96" t="s">
        <v>815</v>
      </c>
      <c r="K14" s="96" t="s">
        <v>238</v>
      </c>
      <c r="L14" s="96" t="s">
        <v>239</v>
      </c>
      <c r="M14" s="96" t="s">
        <v>36</v>
      </c>
      <c r="N14" s="96" t="s">
        <v>37</v>
      </c>
      <c r="O14" s="96" t="s">
        <v>240</v>
      </c>
      <c r="P14" s="96" t="s">
        <v>2</v>
      </c>
      <c r="Q14" s="97"/>
      <c r="R14" s="96" t="s">
        <v>6</v>
      </c>
      <c r="S14" s="148">
        <v>15</v>
      </c>
      <c r="T14" s="99">
        <v>12000</v>
      </c>
      <c r="U14" s="99">
        <v>36000</v>
      </c>
      <c r="V14" s="174">
        <v>0</v>
      </c>
      <c r="W14" s="140">
        <f>SUM(T14,U14,V14)</f>
        <v>48000</v>
      </c>
    </row>
    <row r="15" spans="2:23" ht="38.25" x14ac:dyDescent="0.2">
      <c r="B15" s="139" t="s">
        <v>16</v>
      </c>
      <c r="C15" s="96" t="s">
        <v>603</v>
      </c>
      <c r="D15" s="96" t="s">
        <v>44</v>
      </c>
      <c r="E15" s="96" t="s">
        <v>37</v>
      </c>
      <c r="F15" s="96" t="s">
        <v>709</v>
      </c>
      <c r="G15" s="96" t="s">
        <v>2</v>
      </c>
      <c r="H15" s="97"/>
      <c r="I15" s="96" t="s">
        <v>753</v>
      </c>
      <c r="J15" s="96" t="s">
        <v>817</v>
      </c>
      <c r="K15" s="96" t="s">
        <v>604</v>
      </c>
      <c r="L15" s="96" t="s">
        <v>605</v>
      </c>
      <c r="M15" s="96" t="s">
        <v>36</v>
      </c>
      <c r="N15" s="96" t="s">
        <v>37</v>
      </c>
      <c r="O15" s="96" t="s">
        <v>459</v>
      </c>
      <c r="P15" s="96" t="s">
        <v>177</v>
      </c>
      <c r="Q15" s="97"/>
      <c r="R15" s="96" t="s">
        <v>5</v>
      </c>
      <c r="S15" s="148">
        <v>6</v>
      </c>
      <c r="T15" s="99">
        <v>30000</v>
      </c>
      <c r="U15" s="173">
        <v>0</v>
      </c>
      <c r="V15" s="174">
        <v>0</v>
      </c>
      <c r="W15" s="140">
        <f>SUM(T15,U15,V15)</f>
        <v>30000</v>
      </c>
    </row>
    <row r="16" spans="2:23" ht="38.25" x14ac:dyDescent="0.2">
      <c r="B16" s="139" t="s">
        <v>16</v>
      </c>
      <c r="C16" s="96" t="s">
        <v>735</v>
      </c>
      <c r="D16" s="96" t="s">
        <v>36</v>
      </c>
      <c r="E16" s="96" t="s">
        <v>37</v>
      </c>
      <c r="F16" s="96" t="s">
        <v>709</v>
      </c>
      <c r="G16" s="96" t="s">
        <v>2</v>
      </c>
      <c r="H16" s="97"/>
      <c r="I16" s="96" t="s">
        <v>753</v>
      </c>
      <c r="J16" s="96" t="s">
        <v>825</v>
      </c>
      <c r="K16" s="96" t="s">
        <v>592</v>
      </c>
      <c r="L16" s="96" t="s">
        <v>593</v>
      </c>
      <c r="M16" s="96" t="s">
        <v>36</v>
      </c>
      <c r="N16" s="96" t="s">
        <v>37</v>
      </c>
      <c r="O16" s="96" t="s">
        <v>594</v>
      </c>
      <c r="P16" s="96" t="s">
        <v>595</v>
      </c>
      <c r="Q16" s="97"/>
      <c r="R16" s="96" t="s">
        <v>6</v>
      </c>
      <c r="S16" s="153">
        <v>6</v>
      </c>
      <c r="T16" s="55">
        <v>5145</v>
      </c>
      <c r="U16" s="55">
        <v>10059</v>
      </c>
      <c r="V16" s="167">
        <v>0</v>
      </c>
      <c r="W16" s="140">
        <f>SUM(T16,U16,V16)</f>
        <v>15204</v>
      </c>
    </row>
    <row r="17" spans="2:23" ht="38.25" x14ac:dyDescent="0.2">
      <c r="B17" s="139" t="s">
        <v>16</v>
      </c>
      <c r="C17" s="96" t="s">
        <v>735</v>
      </c>
      <c r="D17" s="96" t="s">
        <v>36</v>
      </c>
      <c r="E17" s="96" t="s">
        <v>37</v>
      </c>
      <c r="F17" s="96" t="s">
        <v>709</v>
      </c>
      <c r="G17" s="96" t="s">
        <v>2</v>
      </c>
      <c r="H17" s="97"/>
      <c r="I17" s="96" t="s">
        <v>753</v>
      </c>
      <c r="J17" s="96" t="s">
        <v>825</v>
      </c>
      <c r="K17" s="96" t="s">
        <v>597</v>
      </c>
      <c r="L17" s="96" t="s">
        <v>593</v>
      </c>
      <c r="M17" s="96" t="s">
        <v>36</v>
      </c>
      <c r="N17" s="96" t="s">
        <v>37</v>
      </c>
      <c r="O17" s="96" t="s">
        <v>223</v>
      </c>
      <c r="P17" s="96" t="s">
        <v>3</v>
      </c>
      <c r="Q17" s="96" t="s">
        <v>256</v>
      </c>
      <c r="R17" s="96" t="s">
        <v>6</v>
      </c>
      <c r="S17" s="153">
        <v>13</v>
      </c>
      <c r="T17" s="55">
        <v>4605</v>
      </c>
      <c r="U17" s="55">
        <v>6105</v>
      </c>
      <c r="V17" s="167">
        <v>0</v>
      </c>
      <c r="W17" s="140">
        <f>SUM(T17,U17,V17)</f>
        <v>10710</v>
      </c>
    </row>
    <row r="18" spans="2:23" ht="38.25" x14ac:dyDescent="0.2">
      <c r="B18" s="139" t="s">
        <v>16</v>
      </c>
      <c r="C18" s="96" t="s">
        <v>735</v>
      </c>
      <c r="D18" s="96" t="s">
        <v>36</v>
      </c>
      <c r="E18" s="96" t="s">
        <v>37</v>
      </c>
      <c r="F18" s="96" t="s">
        <v>709</v>
      </c>
      <c r="G18" s="96" t="s">
        <v>2</v>
      </c>
      <c r="H18" s="97"/>
      <c r="I18" s="96" t="s">
        <v>753</v>
      </c>
      <c r="J18" s="96" t="s">
        <v>825</v>
      </c>
      <c r="K18" s="96" t="s">
        <v>596</v>
      </c>
      <c r="L18" s="96" t="s">
        <v>733</v>
      </c>
      <c r="M18" s="96" t="s">
        <v>36</v>
      </c>
      <c r="N18" s="96" t="s">
        <v>37</v>
      </c>
      <c r="O18" s="96" t="s">
        <v>223</v>
      </c>
      <c r="P18" s="96" t="s">
        <v>3</v>
      </c>
      <c r="Q18" s="96" t="s">
        <v>566</v>
      </c>
      <c r="R18" s="96" t="s">
        <v>5</v>
      </c>
      <c r="S18" s="153">
        <v>4</v>
      </c>
      <c r="T18" s="55">
        <v>2586</v>
      </c>
      <c r="U18" s="176">
        <v>0</v>
      </c>
      <c r="V18" s="167">
        <v>0</v>
      </c>
      <c r="W18" s="140">
        <f>SUM(T18,U18,V18)</f>
        <v>2586</v>
      </c>
    </row>
    <row r="19" spans="2:23" ht="38.25" x14ac:dyDescent="0.2">
      <c r="B19" s="139" t="s">
        <v>16</v>
      </c>
      <c r="C19" s="96" t="s">
        <v>598</v>
      </c>
      <c r="D19" s="96" t="s">
        <v>36</v>
      </c>
      <c r="E19" s="96" t="s">
        <v>37</v>
      </c>
      <c r="F19" s="96" t="s">
        <v>709</v>
      </c>
      <c r="G19" s="96" t="s">
        <v>2</v>
      </c>
      <c r="H19" s="97"/>
      <c r="I19" s="96" t="s">
        <v>753</v>
      </c>
      <c r="J19" s="96" t="s">
        <v>816</v>
      </c>
      <c r="K19" s="96" t="s">
        <v>599</v>
      </c>
      <c r="L19" s="96" t="s">
        <v>600</v>
      </c>
      <c r="M19" s="96" t="s">
        <v>36</v>
      </c>
      <c r="N19" s="96" t="s">
        <v>37</v>
      </c>
      <c r="O19" s="96" t="s">
        <v>601</v>
      </c>
      <c r="P19" s="96" t="s">
        <v>602</v>
      </c>
      <c r="Q19" s="97"/>
      <c r="R19" s="96" t="s">
        <v>6</v>
      </c>
      <c r="S19" s="148">
        <v>10</v>
      </c>
      <c r="T19" s="99">
        <v>15000</v>
      </c>
      <c r="U19" s="99">
        <v>28815</v>
      </c>
      <c r="V19" s="174">
        <v>0</v>
      </c>
      <c r="W19" s="140">
        <f>SUM(T19,U19,V19)</f>
        <v>43815</v>
      </c>
    </row>
    <row r="20" spans="2:23" ht="38.25" x14ac:dyDescent="0.2">
      <c r="B20" s="139" t="s">
        <v>16</v>
      </c>
      <c r="C20" s="96" t="s">
        <v>742</v>
      </c>
      <c r="D20" s="96" t="s">
        <v>44</v>
      </c>
      <c r="E20" s="96" t="s">
        <v>37</v>
      </c>
      <c r="F20" s="96" t="s">
        <v>709</v>
      </c>
      <c r="G20" s="96" t="s">
        <v>2</v>
      </c>
      <c r="H20" s="97"/>
      <c r="I20" s="96" t="s">
        <v>753</v>
      </c>
      <c r="J20" s="96" t="s">
        <v>818</v>
      </c>
      <c r="K20" s="96" t="s">
        <v>606</v>
      </c>
      <c r="L20" s="96" t="s">
        <v>724</v>
      </c>
      <c r="M20" s="96" t="s">
        <v>81</v>
      </c>
      <c r="N20" s="96" t="s">
        <v>37</v>
      </c>
      <c r="O20" s="96" t="s">
        <v>414</v>
      </c>
      <c r="P20" s="96" t="s">
        <v>177</v>
      </c>
      <c r="Q20" s="97"/>
      <c r="R20" s="96" t="s">
        <v>6</v>
      </c>
      <c r="S20" s="148">
        <v>7</v>
      </c>
      <c r="T20" s="99">
        <v>5250</v>
      </c>
      <c r="U20" s="99">
        <v>2250</v>
      </c>
      <c r="V20" s="174">
        <v>0</v>
      </c>
      <c r="W20" s="140">
        <f>SUM(T20,U20,V20)</f>
        <v>7500</v>
      </c>
    </row>
    <row r="21" spans="2:23" ht="38.25" x14ac:dyDescent="0.2">
      <c r="B21" s="139" t="s">
        <v>16</v>
      </c>
      <c r="C21" s="96" t="s">
        <v>743</v>
      </c>
      <c r="D21" s="96" t="s">
        <v>44</v>
      </c>
      <c r="E21" s="96" t="s">
        <v>37</v>
      </c>
      <c r="F21" s="96" t="s">
        <v>709</v>
      </c>
      <c r="G21" s="96" t="s">
        <v>2</v>
      </c>
      <c r="H21" s="97"/>
      <c r="I21" s="96" t="s">
        <v>753</v>
      </c>
      <c r="J21" s="96" t="s">
        <v>819</v>
      </c>
      <c r="K21" s="96" t="s">
        <v>607</v>
      </c>
      <c r="L21" s="96" t="s">
        <v>608</v>
      </c>
      <c r="M21" s="96" t="s">
        <v>81</v>
      </c>
      <c r="N21" s="96" t="s">
        <v>37</v>
      </c>
      <c r="O21" s="96" t="s">
        <v>609</v>
      </c>
      <c r="P21" s="96" t="s">
        <v>184</v>
      </c>
      <c r="Q21" s="97"/>
      <c r="R21" s="96" t="s">
        <v>6</v>
      </c>
      <c r="S21" s="148">
        <v>26</v>
      </c>
      <c r="T21" s="99">
        <v>9000</v>
      </c>
      <c r="U21" s="99">
        <v>17298</v>
      </c>
      <c r="V21" s="174">
        <v>0</v>
      </c>
      <c r="W21" s="140">
        <f>SUM(T21,U21,V21)</f>
        <v>26298</v>
      </c>
    </row>
    <row r="22" spans="2:23" ht="38.25" x14ac:dyDescent="0.2">
      <c r="B22" s="139" t="s">
        <v>16</v>
      </c>
      <c r="C22" s="96" t="s">
        <v>610</v>
      </c>
      <c r="D22" s="96" t="s">
        <v>44</v>
      </c>
      <c r="E22" s="96" t="s">
        <v>37</v>
      </c>
      <c r="F22" s="96" t="s">
        <v>709</v>
      </c>
      <c r="G22" s="96" t="s">
        <v>2</v>
      </c>
      <c r="H22" s="97"/>
      <c r="I22" s="96" t="s">
        <v>753</v>
      </c>
      <c r="J22" s="96" t="s">
        <v>820</v>
      </c>
      <c r="K22" s="96" t="s">
        <v>611</v>
      </c>
      <c r="L22" s="96" t="s">
        <v>722</v>
      </c>
      <c r="M22" s="96" t="s">
        <v>36</v>
      </c>
      <c r="N22" s="96" t="s">
        <v>37</v>
      </c>
      <c r="O22" s="96" t="s">
        <v>612</v>
      </c>
      <c r="P22" s="96" t="s">
        <v>79</v>
      </c>
      <c r="Q22" s="97"/>
      <c r="R22" s="96" t="s">
        <v>6</v>
      </c>
      <c r="S22" s="148">
        <v>30</v>
      </c>
      <c r="T22" s="99">
        <v>15600</v>
      </c>
      <c r="U22" s="99">
        <v>26400</v>
      </c>
      <c r="V22" s="174">
        <v>0</v>
      </c>
      <c r="W22" s="140">
        <f>SUM(T22,U22,V22)</f>
        <v>42000</v>
      </c>
    </row>
    <row r="23" spans="2:23" ht="38.25" x14ac:dyDescent="0.2">
      <c r="B23" s="139" t="s">
        <v>16</v>
      </c>
      <c r="C23" s="96" t="s">
        <v>613</v>
      </c>
      <c r="D23" s="96" t="s">
        <v>44</v>
      </c>
      <c r="E23" s="96" t="s">
        <v>37</v>
      </c>
      <c r="F23" s="96" t="s">
        <v>709</v>
      </c>
      <c r="G23" s="96" t="s">
        <v>2</v>
      </c>
      <c r="H23" s="97"/>
      <c r="I23" s="96" t="s">
        <v>753</v>
      </c>
      <c r="J23" s="96" t="s">
        <v>821</v>
      </c>
      <c r="K23" s="96" t="s">
        <v>614</v>
      </c>
      <c r="L23" s="96" t="s">
        <v>615</v>
      </c>
      <c r="M23" s="96" t="s">
        <v>180</v>
      </c>
      <c r="N23" s="96" t="s">
        <v>37</v>
      </c>
      <c r="O23" s="96" t="s">
        <v>616</v>
      </c>
      <c r="P23" s="96" t="s">
        <v>96</v>
      </c>
      <c r="Q23" s="97"/>
      <c r="R23" s="96" t="s">
        <v>6</v>
      </c>
      <c r="S23" s="148">
        <v>25.8</v>
      </c>
      <c r="T23" s="154">
        <v>13200</v>
      </c>
      <c r="U23" s="99">
        <v>37365</v>
      </c>
      <c r="V23" s="167">
        <v>0</v>
      </c>
      <c r="W23" s="140">
        <f>SUM(T23,U23,V23)</f>
        <v>50565</v>
      </c>
    </row>
    <row r="24" spans="2:23" ht="38.25" x14ac:dyDescent="0.2">
      <c r="B24" s="139" t="s">
        <v>16</v>
      </c>
      <c r="C24" s="96" t="s">
        <v>744</v>
      </c>
      <c r="D24" s="96" t="s">
        <v>36</v>
      </c>
      <c r="E24" s="96" t="s">
        <v>37</v>
      </c>
      <c r="F24" s="96" t="s">
        <v>709</v>
      </c>
      <c r="G24" s="96" t="s">
        <v>2</v>
      </c>
      <c r="H24" s="97"/>
      <c r="I24" s="96" t="s">
        <v>753</v>
      </c>
      <c r="J24" s="66" t="s">
        <v>822</v>
      </c>
      <c r="K24" s="96" t="s">
        <v>558</v>
      </c>
      <c r="L24" s="96" t="s">
        <v>559</v>
      </c>
      <c r="M24" s="96" t="s">
        <v>47</v>
      </c>
      <c r="N24" s="96" t="s">
        <v>37</v>
      </c>
      <c r="O24" s="96" t="s">
        <v>560</v>
      </c>
      <c r="P24" s="96" t="s">
        <v>226</v>
      </c>
      <c r="Q24" s="97"/>
      <c r="R24" s="96" t="s">
        <v>5</v>
      </c>
      <c r="S24" s="148">
        <v>4</v>
      </c>
      <c r="T24" s="99">
        <v>960</v>
      </c>
      <c r="U24" s="173">
        <v>0</v>
      </c>
      <c r="V24" s="174">
        <v>0</v>
      </c>
      <c r="W24" s="140">
        <f>SUM(T24,U24,V24)</f>
        <v>960</v>
      </c>
    </row>
    <row r="25" spans="2:23" ht="38.25" x14ac:dyDescent="0.2">
      <c r="B25" s="139" t="s">
        <v>16</v>
      </c>
      <c r="C25" s="96" t="s">
        <v>744</v>
      </c>
      <c r="D25" s="96" t="s">
        <v>36</v>
      </c>
      <c r="E25" s="96" t="s">
        <v>37</v>
      </c>
      <c r="F25" s="96" t="s">
        <v>709</v>
      </c>
      <c r="G25" s="96" t="s">
        <v>2</v>
      </c>
      <c r="H25" s="97"/>
      <c r="I25" s="96" t="s">
        <v>753</v>
      </c>
      <c r="J25" s="66" t="s">
        <v>822</v>
      </c>
      <c r="K25" s="96" t="s">
        <v>561</v>
      </c>
      <c r="L25" s="96" t="s">
        <v>559</v>
      </c>
      <c r="M25" s="96" t="s">
        <v>47</v>
      </c>
      <c r="N25" s="96" t="s">
        <v>37</v>
      </c>
      <c r="O25" s="96" t="s">
        <v>560</v>
      </c>
      <c r="P25" s="96" t="s">
        <v>226</v>
      </c>
      <c r="Q25" s="97"/>
      <c r="R25" s="96" t="s">
        <v>6</v>
      </c>
      <c r="S25" s="148">
        <v>10</v>
      </c>
      <c r="T25" s="99">
        <v>10800</v>
      </c>
      <c r="U25" s="99">
        <v>19200</v>
      </c>
      <c r="V25" s="174">
        <v>0</v>
      </c>
      <c r="W25" s="140">
        <f>SUM(T25,U25,V25)</f>
        <v>30000</v>
      </c>
    </row>
    <row r="26" spans="2:23" ht="38.25" x14ac:dyDescent="0.2">
      <c r="B26" s="139" t="s">
        <v>16</v>
      </c>
      <c r="C26" s="96" t="s">
        <v>738</v>
      </c>
      <c r="D26" s="96" t="s">
        <v>44</v>
      </c>
      <c r="E26" s="96" t="s">
        <v>37</v>
      </c>
      <c r="F26" s="96" t="s">
        <v>709</v>
      </c>
      <c r="G26" s="96" t="s">
        <v>2</v>
      </c>
      <c r="H26" s="97"/>
      <c r="I26" s="96" t="s">
        <v>753</v>
      </c>
      <c r="J26" s="96" t="s">
        <v>824</v>
      </c>
      <c r="K26" s="96" t="s">
        <v>617</v>
      </c>
      <c r="L26" s="96" t="s">
        <v>726</v>
      </c>
      <c r="M26" s="96" t="s">
        <v>36</v>
      </c>
      <c r="N26" s="96" t="s">
        <v>37</v>
      </c>
      <c r="O26" s="96" t="s">
        <v>495</v>
      </c>
      <c r="P26" s="96" t="s">
        <v>618</v>
      </c>
      <c r="Q26" s="97"/>
      <c r="R26" s="96" t="s">
        <v>6</v>
      </c>
      <c r="S26" s="148">
        <v>13</v>
      </c>
      <c r="T26" s="99">
        <v>12600</v>
      </c>
      <c r="U26" s="99">
        <v>26400</v>
      </c>
      <c r="V26" s="174">
        <v>0</v>
      </c>
      <c r="W26" s="140">
        <f>SUM(T26,U26,V26)</f>
        <v>39000</v>
      </c>
    </row>
    <row r="27" spans="2:23" ht="38.25" x14ac:dyDescent="0.2">
      <c r="B27" s="139" t="s">
        <v>16</v>
      </c>
      <c r="C27" s="96" t="s">
        <v>737</v>
      </c>
      <c r="D27" s="96" t="s">
        <v>36</v>
      </c>
      <c r="E27" s="96" t="s">
        <v>37</v>
      </c>
      <c r="F27" s="96" t="s">
        <v>709</v>
      </c>
      <c r="G27" s="96" t="s">
        <v>2</v>
      </c>
      <c r="H27" s="97"/>
      <c r="I27" s="96" t="s">
        <v>753</v>
      </c>
      <c r="J27" s="96" t="s">
        <v>823</v>
      </c>
      <c r="K27" s="96" t="s">
        <v>549</v>
      </c>
      <c r="L27" s="96" t="s">
        <v>725</v>
      </c>
      <c r="M27" s="96" t="s">
        <v>36</v>
      </c>
      <c r="N27" s="96" t="s">
        <v>37</v>
      </c>
      <c r="O27" s="96" t="s">
        <v>550</v>
      </c>
      <c r="P27" s="96" t="s">
        <v>226</v>
      </c>
      <c r="Q27" s="97"/>
      <c r="R27" s="96" t="s">
        <v>6</v>
      </c>
      <c r="S27" s="148">
        <v>7</v>
      </c>
      <c r="T27" s="99">
        <v>13722</v>
      </c>
      <c r="U27" s="99">
        <v>25482</v>
      </c>
      <c r="V27" s="174">
        <v>0</v>
      </c>
      <c r="W27" s="140">
        <f>SUM(T27,U27,V27)</f>
        <v>39204</v>
      </c>
    </row>
    <row r="28" spans="2:23" ht="38.25" x14ac:dyDescent="0.2">
      <c r="B28" s="139" t="s">
        <v>16</v>
      </c>
      <c r="C28" s="96" t="s">
        <v>619</v>
      </c>
      <c r="D28" s="96" t="s">
        <v>44</v>
      </c>
      <c r="E28" s="96" t="s">
        <v>37</v>
      </c>
      <c r="F28" s="96" t="s">
        <v>709</v>
      </c>
      <c r="G28" s="96" t="s">
        <v>2</v>
      </c>
      <c r="H28" s="97"/>
      <c r="I28" s="96" t="s">
        <v>753</v>
      </c>
      <c r="J28" s="96" t="s">
        <v>827</v>
      </c>
      <c r="K28" s="96" t="s">
        <v>620</v>
      </c>
      <c r="L28" s="96" t="s">
        <v>621</v>
      </c>
      <c r="M28" s="96" t="s">
        <v>36</v>
      </c>
      <c r="N28" s="96" t="s">
        <v>37</v>
      </c>
      <c r="O28" s="96" t="s">
        <v>586</v>
      </c>
      <c r="P28" s="96" t="s">
        <v>147</v>
      </c>
      <c r="Q28" s="97"/>
      <c r="R28" s="96" t="s">
        <v>6</v>
      </c>
      <c r="S28" s="148">
        <v>20</v>
      </c>
      <c r="T28" s="99">
        <v>14100</v>
      </c>
      <c r="U28" s="99">
        <v>28980</v>
      </c>
      <c r="V28" s="174">
        <v>0</v>
      </c>
      <c r="W28" s="140">
        <f>SUM(T28,U28,V28)</f>
        <v>43080</v>
      </c>
    </row>
    <row r="29" spans="2:23" ht="38.25" x14ac:dyDescent="0.2">
      <c r="B29" s="139" t="s">
        <v>16</v>
      </c>
      <c r="C29" s="96" t="s">
        <v>745</v>
      </c>
      <c r="D29" s="96" t="s">
        <v>44</v>
      </c>
      <c r="E29" s="96" t="s">
        <v>37</v>
      </c>
      <c r="F29" s="96" t="s">
        <v>709</v>
      </c>
      <c r="G29" s="96" t="s">
        <v>2</v>
      </c>
      <c r="H29" s="97"/>
      <c r="I29" s="96" t="s">
        <v>753</v>
      </c>
      <c r="J29" s="96" t="s">
        <v>833</v>
      </c>
      <c r="K29" s="96" t="s">
        <v>565</v>
      </c>
      <c r="L29" s="96" t="s">
        <v>727</v>
      </c>
      <c r="M29" s="96" t="s">
        <v>36</v>
      </c>
      <c r="N29" s="96" t="s">
        <v>37</v>
      </c>
      <c r="O29" s="96" t="s">
        <v>232</v>
      </c>
      <c r="P29" s="96" t="s">
        <v>566</v>
      </c>
      <c r="Q29" s="97"/>
      <c r="R29" s="96" t="s">
        <v>12</v>
      </c>
      <c r="S29" s="148">
        <v>53</v>
      </c>
      <c r="T29" s="99">
        <v>121200</v>
      </c>
      <c r="U29" s="173">
        <v>0</v>
      </c>
      <c r="V29" s="174">
        <v>0</v>
      </c>
      <c r="W29" s="140">
        <f>SUM(T29,U29,V29)</f>
        <v>121200</v>
      </c>
    </row>
    <row r="30" spans="2:23" ht="38.25" x14ac:dyDescent="0.2">
      <c r="B30" s="139" t="s">
        <v>16</v>
      </c>
      <c r="C30" s="96" t="s">
        <v>622</v>
      </c>
      <c r="D30" s="96" t="s">
        <v>44</v>
      </c>
      <c r="E30" s="96" t="s">
        <v>37</v>
      </c>
      <c r="F30" s="96" t="s">
        <v>709</v>
      </c>
      <c r="G30" s="96" t="s">
        <v>2</v>
      </c>
      <c r="H30" s="97"/>
      <c r="I30" s="96" t="s">
        <v>753</v>
      </c>
      <c r="J30" s="96" t="s">
        <v>828</v>
      </c>
      <c r="K30" s="96" t="s">
        <v>626</v>
      </c>
      <c r="L30" s="96" t="s">
        <v>627</v>
      </c>
      <c r="M30" s="96" t="s">
        <v>36</v>
      </c>
      <c r="N30" s="96" t="s">
        <v>37</v>
      </c>
      <c r="O30" s="96" t="s">
        <v>322</v>
      </c>
      <c r="P30" s="96" t="s">
        <v>625</v>
      </c>
      <c r="Q30" s="97"/>
      <c r="R30" s="96" t="s">
        <v>7</v>
      </c>
      <c r="S30" s="155">
        <v>42</v>
      </c>
      <c r="T30" s="156">
        <v>70962</v>
      </c>
      <c r="U30" s="157">
        <v>120594</v>
      </c>
      <c r="V30" s="168">
        <v>0</v>
      </c>
      <c r="W30" s="140">
        <f>SUM(T30,U30,V30)</f>
        <v>191556</v>
      </c>
    </row>
    <row r="31" spans="2:23" ht="38.25" x14ac:dyDescent="0.2">
      <c r="B31" s="139" t="s">
        <v>16</v>
      </c>
      <c r="C31" s="96" t="s">
        <v>622</v>
      </c>
      <c r="D31" s="96" t="s">
        <v>44</v>
      </c>
      <c r="E31" s="96" t="s">
        <v>37</v>
      </c>
      <c r="F31" s="96" t="s">
        <v>709</v>
      </c>
      <c r="G31" s="96" t="s">
        <v>2</v>
      </c>
      <c r="H31" s="97"/>
      <c r="I31" s="96" t="s">
        <v>753</v>
      </c>
      <c r="J31" s="96" t="s">
        <v>828</v>
      </c>
      <c r="K31" s="96" t="s">
        <v>623</v>
      </c>
      <c r="L31" s="96" t="s">
        <v>624</v>
      </c>
      <c r="M31" s="96" t="s">
        <v>36</v>
      </c>
      <c r="N31" s="96" t="s">
        <v>37</v>
      </c>
      <c r="O31" s="96" t="s">
        <v>322</v>
      </c>
      <c r="P31" s="96" t="s">
        <v>625</v>
      </c>
      <c r="Q31" s="97"/>
      <c r="R31" s="96" t="s">
        <v>6</v>
      </c>
      <c r="S31" s="155">
        <v>38</v>
      </c>
      <c r="T31" s="156">
        <v>3609</v>
      </c>
      <c r="U31" s="99">
        <v>6237</v>
      </c>
      <c r="V31" s="168">
        <v>0</v>
      </c>
      <c r="W31" s="140">
        <f>SUM(T31,U31,V31)</f>
        <v>9846</v>
      </c>
    </row>
    <row r="32" spans="2:23" ht="38.25" x14ac:dyDescent="0.2">
      <c r="B32" s="139" t="s">
        <v>16</v>
      </c>
      <c r="C32" s="96" t="s">
        <v>628</v>
      </c>
      <c r="D32" s="96" t="s">
        <v>36</v>
      </c>
      <c r="E32" s="96" t="s">
        <v>37</v>
      </c>
      <c r="F32" s="96" t="s">
        <v>709</v>
      </c>
      <c r="G32" s="96" t="s">
        <v>2</v>
      </c>
      <c r="H32" s="97"/>
      <c r="I32" s="96" t="s">
        <v>753</v>
      </c>
      <c r="J32" s="96" t="s">
        <v>834</v>
      </c>
      <c r="K32" s="96" t="s">
        <v>629</v>
      </c>
      <c r="L32" s="96" t="s">
        <v>630</v>
      </c>
      <c r="M32" s="96" t="s">
        <v>36</v>
      </c>
      <c r="N32" s="96" t="s">
        <v>37</v>
      </c>
      <c r="O32" s="96" t="s">
        <v>586</v>
      </c>
      <c r="P32" s="96" t="s">
        <v>147</v>
      </c>
      <c r="Q32" s="97"/>
      <c r="R32" s="96" t="s">
        <v>7</v>
      </c>
      <c r="S32" s="153">
        <v>75</v>
      </c>
      <c r="T32" s="172">
        <v>82071</v>
      </c>
      <c r="U32" s="99">
        <v>142929</v>
      </c>
      <c r="V32" s="169">
        <v>0</v>
      </c>
      <c r="W32" s="140">
        <f>SUM(T32,U32,V32)</f>
        <v>225000</v>
      </c>
    </row>
    <row r="33" spans="2:23" ht="38.25" x14ac:dyDescent="0.2">
      <c r="B33" s="139" t="s">
        <v>16</v>
      </c>
      <c r="C33" s="96" t="s">
        <v>628</v>
      </c>
      <c r="D33" s="96" t="s">
        <v>36</v>
      </c>
      <c r="E33" s="96" t="s">
        <v>37</v>
      </c>
      <c r="F33" s="96" t="s">
        <v>709</v>
      </c>
      <c r="G33" s="96" t="s">
        <v>2</v>
      </c>
      <c r="H33" s="97"/>
      <c r="I33" s="96" t="s">
        <v>753</v>
      </c>
      <c r="J33" s="96" t="s">
        <v>834</v>
      </c>
      <c r="K33" s="96" t="s">
        <v>631</v>
      </c>
      <c r="L33" s="96" t="s">
        <v>632</v>
      </c>
      <c r="M33" s="96" t="s">
        <v>36</v>
      </c>
      <c r="N33" s="96" t="s">
        <v>37</v>
      </c>
      <c r="O33" s="96" t="s">
        <v>586</v>
      </c>
      <c r="P33" s="96" t="s">
        <v>147</v>
      </c>
      <c r="Q33" s="97"/>
      <c r="R33" s="96" t="s">
        <v>6</v>
      </c>
      <c r="S33" s="153">
        <v>20</v>
      </c>
      <c r="T33" s="172">
        <v>52056</v>
      </c>
      <c r="U33" s="99">
        <v>142944</v>
      </c>
      <c r="V33" s="169">
        <v>0</v>
      </c>
      <c r="W33" s="140">
        <f>SUM(T33,U33,V33)</f>
        <v>195000</v>
      </c>
    </row>
    <row r="34" spans="2:23" ht="38.25" x14ac:dyDescent="0.2">
      <c r="B34" s="139" t="s">
        <v>16</v>
      </c>
      <c r="C34" s="96" t="s">
        <v>739</v>
      </c>
      <c r="D34" s="96" t="s">
        <v>44</v>
      </c>
      <c r="E34" s="96" t="s">
        <v>37</v>
      </c>
      <c r="F34" s="96" t="s">
        <v>709</v>
      </c>
      <c r="G34" s="96" t="s">
        <v>2</v>
      </c>
      <c r="H34" s="97"/>
      <c r="I34" s="96" t="s">
        <v>753</v>
      </c>
      <c r="J34" s="96" t="s">
        <v>829</v>
      </c>
      <c r="K34" s="96" t="s">
        <v>567</v>
      </c>
      <c r="L34" s="96" t="s">
        <v>568</v>
      </c>
      <c r="M34" s="96" t="s">
        <v>36</v>
      </c>
      <c r="N34" s="96" t="s">
        <v>37</v>
      </c>
      <c r="O34" s="96" t="s">
        <v>569</v>
      </c>
      <c r="P34" s="96" t="s">
        <v>2</v>
      </c>
      <c r="Q34" s="97"/>
      <c r="R34" s="96" t="s">
        <v>6</v>
      </c>
      <c r="S34" s="148">
        <v>40</v>
      </c>
      <c r="T34" s="99">
        <v>43470</v>
      </c>
      <c r="U34" s="99">
        <v>83739</v>
      </c>
      <c r="V34" s="167">
        <v>0</v>
      </c>
      <c r="W34" s="140">
        <f>SUM(T34,U34,V34)</f>
        <v>127209</v>
      </c>
    </row>
    <row r="35" spans="2:23" ht="38.25" x14ac:dyDescent="0.2">
      <c r="B35" s="139" t="s">
        <v>16</v>
      </c>
      <c r="C35" s="96" t="s">
        <v>739</v>
      </c>
      <c r="D35" s="96" t="s">
        <v>44</v>
      </c>
      <c r="E35" s="96" t="s">
        <v>37</v>
      </c>
      <c r="F35" s="96" t="s">
        <v>709</v>
      </c>
      <c r="G35" s="96" t="s">
        <v>2</v>
      </c>
      <c r="H35" s="97"/>
      <c r="I35" s="96" t="s">
        <v>753</v>
      </c>
      <c r="J35" s="96" t="s">
        <v>829</v>
      </c>
      <c r="K35" s="96" t="s">
        <v>570</v>
      </c>
      <c r="L35" s="96" t="s">
        <v>571</v>
      </c>
      <c r="M35" s="96" t="s">
        <v>36</v>
      </c>
      <c r="N35" s="96" t="s">
        <v>37</v>
      </c>
      <c r="O35" s="96" t="s">
        <v>569</v>
      </c>
      <c r="P35" s="96" t="s">
        <v>2</v>
      </c>
      <c r="Q35" s="97"/>
      <c r="R35" s="96" t="s">
        <v>5</v>
      </c>
      <c r="S35" s="148">
        <v>37</v>
      </c>
      <c r="T35" s="99">
        <v>12411</v>
      </c>
      <c r="U35" s="173">
        <v>0</v>
      </c>
      <c r="V35" s="167">
        <v>0</v>
      </c>
      <c r="W35" s="140">
        <f>SUM(T35,U35,V35)</f>
        <v>12411</v>
      </c>
    </row>
    <row r="36" spans="2:23" ht="38.25" x14ac:dyDescent="0.2">
      <c r="B36" s="139" t="s">
        <v>16</v>
      </c>
      <c r="C36" s="96" t="s">
        <v>746</v>
      </c>
      <c r="D36" s="96" t="s">
        <v>36</v>
      </c>
      <c r="E36" s="96" t="s">
        <v>37</v>
      </c>
      <c r="F36" s="96" t="s">
        <v>709</v>
      </c>
      <c r="G36" s="96" t="s">
        <v>2</v>
      </c>
      <c r="H36" s="97"/>
      <c r="I36" s="96" t="s">
        <v>753</v>
      </c>
      <c r="J36" s="96" t="s">
        <v>844</v>
      </c>
      <c r="K36" s="96" t="s">
        <v>635</v>
      </c>
      <c r="L36" s="96" t="s">
        <v>845</v>
      </c>
      <c r="M36" s="96" t="s">
        <v>180</v>
      </c>
      <c r="N36" s="96" t="s">
        <v>37</v>
      </c>
      <c r="O36" s="96" t="s">
        <v>420</v>
      </c>
      <c r="P36" s="96" t="s">
        <v>215</v>
      </c>
      <c r="Q36" s="97"/>
      <c r="R36" s="96" t="s">
        <v>6</v>
      </c>
      <c r="S36" s="148">
        <v>40</v>
      </c>
      <c r="T36" s="87">
        <v>48789</v>
      </c>
      <c r="U36" s="87">
        <v>56037</v>
      </c>
      <c r="V36" s="167">
        <v>0</v>
      </c>
      <c r="W36" s="140">
        <f>SUM(T36,U36,V36)</f>
        <v>104826</v>
      </c>
    </row>
    <row r="37" spans="2:23" ht="38.25" x14ac:dyDescent="0.2">
      <c r="B37" s="139" t="s">
        <v>16</v>
      </c>
      <c r="C37" s="96" t="s">
        <v>746</v>
      </c>
      <c r="D37" s="96" t="s">
        <v>36</v>
      </c>
      <c r="E37" s="96" t="s">
        <v>37</v>
      </c>
      <c r="F37" s="96" t="s">
        <v>709</v>
      </c>
      <c r="G37" s="96" t="s">
        <v>2</v>
      </c>
      <c r="H37" s="97"/>
      <c r="I37" s="96" t="s">
        <v>753</v>
      </c>
      <c r="J37" s="96" t="s">
        <v>844</v>
      </c>
      <c r="K37" s="96" t="s">
        <v>633</v>
      </c>
      <c r="L37" s="96" t="s">
        <v>634</v>
      </c>
      <c r="M37" s="96" t="s">
        <v>180</v>
      </c>
      <c r="N37" s="96" t="s">
        <v>37</v>
      </c>
      <c r="O37" s="96" t="s">
        <v>420</v>
      </c>
      <c r="P37" s="96" t="s">
        <v>215</v>
      </c>
      <c r="Q37" s="97"/>
      <c r="R37" s="96" t="s">
        <v>5</v>
      </c>
      <c r="S37" s="148">
        <v>38</v>
      </c>
      <c r="T37" s="87">
        <v>18081</v>
      </c>
      <c r="U37" s="87">
        <v>0</v>
      </c>
      <c r="V37" s="167">
        <v>0</v>
      </c>
      <c r="W37" s="140">
        <f>SUM(T37,U37,V37)</f>
        <v>18081</v>
      </c>
    </row>
    <row r="38" spans="2:23" ht="38.25" x14ac:dyDescent="0.2">
      <c r="B38" s="139" t="s">
        <v>16</v>
      </c>
      <c r="C38" s="96" t="s">
        <v>636</v>
      </c>
      <c r="D38" s="96" t="s">
        <v>44</v>
      </c>
      <c r="E38" s="96" t="s">
        <v>37</v>
      </c>
      <c r="F38" s="96" t="s">
        <v>709</v>
      </c>
      <c r="G38" s="96" t="s">
        <v>2</v>
      </c>
      <c r="H38" s="97"/>
      <c r="I38" s="96" t="s">
        <v>753</v>
      </c>
      <c r="J38" s="96" t="s">
        <v>830</v>
      </c>
      <c r="K38" s="96" t="s">
        <v>639</v>
      </c>
      <c r="L38" s="96" t="s">
        <v>640</v>
      </c>
      <c r="M38" s="96" t="s">
        <v>47</v>
      </c>
      <c r="N38" s="96" t="s">
        <v>37</v>
      </c>
      <c r="O38" s="96" t="s">
        <v>638</v>
      </c>
      <c r="P38" s="96" t="s">
        <v>564</v>
      </c>
      <c r="Q38" s="97"/>
      <c r="R38" s="96" t="s">
        <v>5</v>
      </c>
      <c r="S38" s="148">
        <v>5</v>
      </c>
      <c r="T38" s="55">
        <v>10500</v>
      </c>
      <c r="U38" s="176">
        <v>0</v>
      </c>
      <c r="V38" s="177">
        <v>0</v>
      </c>
      <c r="W38" s="140">
        <f>SUM(T38,U38,V38)</f>
        <v>10500</v>
      </c>
    </row>
    <row r="39" spans="2:23" ht="38.25" x14ac:dyDescent="0.2">
      <c r="B39" s="139" t="s">
        <v>16</v>
      </c>
      <c r="C39" s="96" t="s">
        <v>636</v>
      </c>
      <c r="D39" s="96" t="s">
        <v>44</v>
      </c>
      <c r="E39" s="96" t="s">
        <v>37</v>
      </c>
      <c r="F39" s="96" t="s">
        <v>709</v>
      </c>
      <c r="G39" s="96" t="s">
        <v>2</v>
      </c>
      <c r="H39" s="97"/>
      <c r="I39" s="96" t="s">
        <v>753</v>
      </c>
      <c r="J39" s="96" t="s">
        <v>830</v>
      </c>
      <c r="K39" s="96" t="s">
        <v>637</v>
      </c>
      <c r="L39" s="96" t="s">
        <v>723</v>
      </c>
      <c r="M39" s="96" t="s">
        <v>47</v>
      </c>
      <c r="N39" s="96" t="s">
        <v>37</v>
      </c>
      <c r="O39" s="96" t="s">
        <v>638</v>
      </c>
      <c r="P39" s="96" t="s">
        <v>564</v>
      </c>
      <c r="Q39" s="97"/>
      <c r="R39" s="96" t="s">
        <v>6</v>
      </c>
      <c r="S39" s="148">
        <v>35</v>
      </c>
      <c r="T39" s="55">
        <v>48000</v>
      </c>
      <c r="U39" s="55">
        <v>105000</v>
      </c>
      <c r="V39" s="169">
        <v>0</v>
      </c>
      <c r="W39" s="140">
        <f>SUM(T39,U39,V39)</f>
        <v>153000</v>
      </c>
    </row>
    <row r="40" spans="2:23" ht="38.25" x14ac:dyDescent="0.2">
      <c r="B40" s="139" t="s">
        <v>16</v>
      </c>
      <c r="C40" s="96" t="s">
        <v>747</v>
      </c>
      <c r="D40" s="96" t="s">
        <v>44</v>
      </c>
      <c r="E40" s="96" t="s">
        <v>37</v>
      </c>
      <c r="F40" s="96" t="s">
        <v>709</v>
      </c>
      <c r="G40" s="96" t="s">
        <v>2</v>
      </c>
      <c r="H40" s="97"/>
      <c r="I40" s="96" t="s">
        <v>753</v>
      </c>
      <c r="J40" s="96" t="s">
        <v>831</v>
      </c>
      <c r="K40" s="96" t="s">
        <v>641</v>
      </c>
      <c r="L40" s="96" t="s">
        <v>642</v>
      </c>
      <c r="M40" s="96" t="s">
        <v>36</v>
      </c>
      <c r="N40" s="96" t="s">
        <v>37</v>
      </c>
      <c r="O40" s="96" t="s">
        <v>255</v>
      </c>
      <c r="P40" s="96" t="s">
        <v>226</v>
      </c>
      <c r="Q40" s="97"/>
      <c r="R40" s="96" t="s">
        <v>6</v>
      </c>
      <c r="S40" s="148">
        <v>40</v>
      </c>
      <c r="T40" s="99">
        <v>14100</v>
      </c>
      <c r="U40" s="99">
        <v>26400</v>
      </c>
      <c r="V40" s="174">
        <v>0</v>
      </c>
      <c r="W40" s="140">
        <f>SUM(T40,U40,V40)</f>
        <v>40500</v>
      </c>
    </row>
    <row r="41" spans="2:23" ht="38.25" x14ac:dyDescent="0.2">
      <c r="B41" s="139" t="s">
        <v>16</v>
      </c>
      <c r="C41" s="96" t="s">
        <v>747</v>
      </c>
      <c r="D41" s="96" t="s">
        <v>44</v>
      </c>
      <c r="E41" s="96" t="s">
        <v>37</v>
      </c>
      <c r="F41" s="96" t="s">
        <v>709</v>
      </c>
      <c r="G41" s="96" t="s">
        <v>2</v>
      </c>
      <c r="H41" s="97"/>
      <c r="I41" s="96" t="s">
        <v>753</v>
      </c>
      <c r="J41" s="96" t="s">
        <v>831</v>
      </c>
      <c r="K41" s="96" t="s">
        <v>643</v>
      </c>
      <c r="L41" s="96" t="s">
        <v>642</v>
      </c>
      <c r="M41" s="96" t="s">
        <v>36</v>
      </c>
      <c r="N41" s="96" t="s">
        <v>37</v>
      </c>
      <c r="O41" s="96" t="s">
        <v>255</v>
      </c>
      <c r="P41" s="96" t="s">
        <v>226</v>
      </c>
      <c r="Q41" s="97"/>
      <c r="R41" s="96" t="s">
        <v>7</v>
      </c>
      <c r="S41" s="148">
        <v>70</v>
      </c>
      <c r="T41" s="99">
        <v>75000</v>
      </c>
      <c r="U41" s="99">
        <v>141000</v>
      </c>
      <c r="V41" s="174">
        <v>0</v>
      </c>
      <c r="W41" s="140">
        <f>SUM(T41,U41,V41)</f>
        <v>216000</v>
      </c>
    </row>
    <row r="42" spans="2:23" ht="38.25" x14ac:dyDescent="0.2">
      <c r="B42" s="139" t="s">
        <v>16</v>
      </c>
      <c r="C42" s="96" t="s">
        <v>644</v>
      </c>
      <c r="D42" s="96" t="s">
        <v>44</v>
      </c>
      <c r="E42" s="96" t="s">
        <v>37</v>
      </c>
      <c r="F42" s="96" t="s">
        <v>709</v>
      </c>
      <c r="G42" s="96" t="s">
        <v>2</v>
      </c>
      <c r="H42" s="97"/>
      <c r="I42" s="96" t="s">
        <v>753</v>
      </c>
      <c r="J42" s="96" t="s">
        <v>832</v>
      </c>
      <c r="K42" s="96" t="s">
        <v>645</v>
      </c>
      <c r="L42" s="96" t="s">
        <v>646</v>
      </c>
      <c r="M42" s="96" t="s">
        <v>36</v>
      </c>
      <c r="N42" s="96" t="s">
        <v>37</v>
      </c>
      <c r="O42" s="96" t="s">
        <v>82</v>
      </c>
      <c r="P42" s="96" t="s">
        <v>164</v>
      </c>
      <c r="Q42" s="97"/>
      <c r="R42" s="96" t="s">
        <v>6</v>
      </c>
      <c r="S42" s="153">
        <v>37</v>
      </c>
      <c r="T42" s="55">
        <v>11400</v>
      </c>
      <c r="U42" s="99">
        <v>18000</v>
      </c>
      <c r="V42" s="170">
        <v>0</v>
      </c>
      <c r="W42" s="140">
        <f>SUM(T42,U42,V42)</f>
        <v>29400</v>
      </c>
    </row>
    <row r="43" spans="2:23" ht="38.25" x14ac:dyDescent="0.2">
      <c r="B43" s="139" t="s">
        <v>16</v>
      </c>
      <c r="C43" s="96" t="s">
        <v>644</v>
      </c>
      <c r="D43" s="96" t="s">
        <v>44</v>
      </c>
      <c r="E43" s="96" t="s">
        <v>37</v>
      </c>
      <c r="F43" s="96" t="s">
        <v>709</v>
      </c>
      <c r="G43" s="96" t="s">
        <v>2</v>
      </c>
      <c r="H43" s="97"/>
      <c r="I43" s="96" t="s">
        <v>753</v>
      </c>
      <c r="J43" s="96" t="s">
        <v>832</v>
      </c>
      <c r="K43" s="96" t="s">
        <v>647</v>
      </c>
      <c r="L43" s="96" t="s">
        <v>648</v>
      </c>
      <c r="M43" s="96" t="s">
        <v>36</v>
      </c>
      <c r="N43" s="96" t="s">
        <v>37</v>
      </c>
      <c r="O43" s="96" t="s">
        <v>82</v>
      </c>
      <c r="P43" s="96" t="s">
        <v>164</v>
      </c>
      <c r="Q43" s="97"/>
      <c r="R43" s="96" t="s">
        <v>6</v>
      </c>
      <c r="S43" s="153">
        <v>30</v>
      </c>
      <c r="T43" s="55">
        <v>40800</v>
      </c>
      <c r="U43" s="99">
        <v>90300</v>
      </c>
      <c r="V43" s="170">
        <v>0</v>
      </c>
      <c r="W43" s="140">
        <f>SUM(T43,U43,V43)</f>
        <v>131100</v>
      </c>
    </row>
    <row r="44" spans="2:23" ht="38.25" x14ac:dyDescent="0.2">
      <c r="B44" s="139" t="s">
        <v>16</v>
      </c>
      <c r="C44" s="96" t="s">
        <v>649</v>
      </c>
      <c r="D44" s="96" t="s">
        <v>44</v>
      </c>
      <c r="E44" s="96" t="s">
        <v>37</v>
      </c>
      <c r="F44" s="96" t="s">
        <v>709</v>
      </c>
      <c r="G44" s="96" t="s">
        <v>2</v>
      </c>
      <c r="H44" s="97"/>
      <c r="I44" s="96" t="s">
        <v>753</v>
      </c>
      <c r="J44" s="96" t="s">
        <v>835</v>
      </c>
      <c r="K44" s="96" t="s">
        <v>650</v>
      </c>
      <c r="L44" s="96" t="s">
        <v>651</v>
      </c>
      <c r="M44" s="96" t="s">
        <v>36</v>
      </c>
      <c r="N44" s="96" t="s">
        <v>37</v>
      </c>
      <c r="O44" s="96" t="s">
        <v>497</v>
      </c>
      <c r="P44" s="96" t="s">
        <v>652</v>
      </c>
      <c r="Q44" s="97"/>
      <c r="R44" s="96" t="s">
        <v>5</v>
      </c>
      <c r="S44" s="148">
        <v>10</v>
      </c>
      <c r="T44" s="158">
        <v>22500</v>
      </c>
      <c r="U44" s="55">
        <v>0</v>
      </c>
      <c r="V44" s="174">
        <v>0</v>
      </c>
      <c r="W44" s="140">
        <f>SUM(T44,U44,V44)</f>
        <v>22500</v>
      </c>
    </row>
    <row r="45" spans="2:23" ht="38.25" x14ac:dyDescent="0.2">
      <c r="B45" s="139" t="s">
        <v>16</v>
      </c>
      <c r="C45" s="96" t="s">
        <v>649</v>
      </c>
      <c r="D45" s="96" t="s">
        <v>44</v>
      </c>
      <c r="E45" s="96" t="s">
        <v>37</v>
      </c>
      <c r="F45" s="96" t="s">
        <v>709</v>
      </c>
      <c r="G45" s="96" t="s">
        <v>2</v>
      </c>
      <c r="H45" s="97"/>
      <c r="I45" s="96" t="s">
        <v>753</v>
      </c>
      <c r="J45" s="96" t="s">
        <v>835</v>
      </c>
      <c r="K45" s="96" t="s">
        <v>653</v>
      </c>
      <c r="L45" s="96" t="s">
        <v>651</v>
      </c>
      <c r="M45" s="96" t="s">
        <v>36</v>
      </c>
      <c r="N45" s="96" t="s">
        <v>37</v>
      </c>
      <c r="O45" s="96" t="s">
        <v>654</v>
      </c>
      <c r="P45" s="96" t="s">
        <v>144</v>
      </c>
      <c r="Q45" s="97"/>
      <c r="R45" s="96" t="s">
        <v>5</v>
      </c>
      <c r="S45" s="148">
        <v>3</v>
      </c>
      <c r="T45" s="99">
        <v>18000</v>
      </c>
      <c r="U45" s="173">
        <v>0</v>
      </c>
      <c r="V45" s="174">
        <v>0</v>
      </c>
      <c r="W45" s="140">
        <f>SUM(T45,U45,V45)</f>
        <v>18000</v>
      </c>
    </row>
    <row r="46" spans="2:23" ht="38.25" x14ac:dyDescent="0.2">
      <c r="B46" s="139" t="s">
        <v>16</v>
      </c>
      <c r="C46" s="96" t="s">
        <v>655</v>
      </c>
      <c r="D46" s="96" t="s">
        <v>36</v>
      </c>
      <c r="E46" s="96" t="s">
        <v>37</v>
      </c>
      <c r="F46" s="96" t="s">
        <v>709</v>
      </c>
      <c r="G46" s="96" t="s">
        <v>2</v>
      </c>
      <c r="H46" s="97"/>
      <c r="I46" s="96" t="s">
        <v>753</v>
      </c>
      <c r="J46" s="96" t="s">
        <v>836</v>
      </c>
      <c r="K46" s="96" t="s">
        <v>656</v>
      </c>
      <c r="L46" s="96" t="s">
        <v>657</v>
      </c>
      <c r="M46" s="96" t="s">
        <v>36</v>
      </c>
      <c r="N46" s="96" t="s">
        <v>37</v>
      </c>
      <c r="O46" s="96" t="s">
        <v>100</v>
      </c>
      <c r="P46" s="96" t="s">
        <v>173</v>
      </c>
      <c r="Q46" s="97"/>
      <c r="R46" s="96" t="s">
        <v>13</v>
      </c>
      <c r="S46" s="148">
        <v>5</v>
      </c>
      <c r="T46" s="99">
        <v>2799</v>
      </c>
      <c r="U46" s="152">
        <v>0</v>
      </c>
      <c r="V46" s="174">
        <v>0</v>
      </c>
      <c r="W46" s="140">
        <f>SUM(T46,U46,V46)</f>
        <v>2799</v>
      </c>
    </row>
    <row r="47" spans="2:23" ht="38.25" x14ac:dyDescent="0.2">
      <c r="B47" s="139" t="s">
        <v>16</v>
      </c>
      <c r="C47" s="96" t="s">
        <v>658</v>
      </c>
      <c r="D47" s="96" t="s">
        <v>44</v>
      </c>
      <c r="E47" s="96" t="s">
        <v>37</v>
      </c>
      <c r="F47" s="96" t="s">
        <v>709</v>
      </c>
      <c r="G47" s="96" t="s">
        <v>2</v>
      </c>
      <c r="H47" s="97"/>
      <c r="I47" s="96" t="s">
        <v>753</v>
      </c>
      <c r="J47" s="96" t="s">
        <v>837</v>
      </c>
      <c r="K47" s="96" t="s">
        <v>659</v>
      </c>
      <c r="L47" s="96" t="s">
        <v>660</v>
      </c>
      <c r="M47" s="96" t="s">
        <v>36</v>
      </c>
      <c r="N47" s="96" t="s">
        <v>37</v>
      </c>
      <c r="O47" s="96" t="s">
        <v>298</v>
      </c>
      <c r="P47" s="96" t="s">
        <v>661</v>
      </c>
      <c r="Q47" s="97"/>
      <c r="R47" s="96" t="s">
        <v>12</v>
      </c>
      <c r="S47" s="148">
        <v>50</v>
      </c>
      <c r="T47" s="55">
        <v>195000</v>
      </c>
      <c r="U47" s="173">
        <v>0</v>
      </c>
      <c r="V47" s="174">
        <v>0</v>
      </c>
      <c r="W47" s="140">
        <f>SUM(T47,U47,V47)</f>
        <v>195000</v>
      </c>
    </row>
    <row r="48" spans="2:23" ht="38.25" x14ac:dyDescent="0.2">
      <c r="B48" s="139" t="s">
        <v>16</v>
      </c>
      <c r="C48" s="96" t="s">
        <v>658</v>
      </c>
      <c r="D48" s="96" t="s">
        <v>44</v>
      </c>
      <c r="E48" s="96" t="s">
        <v>37</v>
      </c>
      <c r="F48" s="96" t="s">
        <v>709</v>
      </c>
      <c r="G48" s="96" t="s">
        <v>2</v>
      </c>
      <c r="H48" s="97"/>
      <c r="I48" s="96" t="s">
        <v>753</v>
      </c>
      <c r="J48" s="96" t="s">
        <v>837</v>
      </c>
      <c r="K48" s="96" t="s">
        <v>662</v>
      </c>
      <c r="L48" s="96" t="s">
        <v>660</v>
      </c>
      <c r="M48" s="96" t="s">
        <v>36</v>
      </c>
      <c r="N48" s="96" t="s">
        <v>37</v>
      </c>
      <c r="O48" s="96" t="s">
        <v>663</v>
      </c>
      <c r="P48" s="96" t="s">
        <v>184</v>
      </c>
      <c r="Q48" s="96" t="s">
        <v>664</v>
      </c>
      <c r="R48" s="96" t="s">
        <v>13</v>
      </c>
      <c r="S48" s="148">
        <v>35</v>
      </c>
      <c r="T48" s="99">
        <v>21600</v>
      </c>
      <c r="U48" s="173">
        <v>0</v>
      </c>
      <c r="V48" s="174">
        <v>0</v>
      </c>
      <c r="W48" s="140">
        <f>SUM(T48,U48,V48)</f>
        <v>21600</v>
      </c>
    </row>
    <row r="49" spans="2:23" ht="38.25" x14ac:dyDescent="0.2">
      <c r="B49" s="139" t="s">
        <v>16</v>
      </c>
      <c r="C49" s="96" t="s">
        <v>748</v>
      </c>
      <c r="D49" s="96" t="s">
        <v>44</v>
      </c>
      <c r="E49" s="96" t="s">
        <v>37</v>
      </c>
      <c r="F49" s="96" t="s">
        <v>709</v>
      </c>
      <c r="G49" s="96" t="s">
        <v>2</v>
      </c>
      <c r="H49" s="97"/>
      <c r="I49" s="96" t="s">
        <v>753</v>
      </c>
      <c r="J49" s="96" t="s">
        <v>838</v>
      </c>
      <c r="K49" s="96" t="s">
        <v>665</v>
      </c>
      <c r="L49" s="96" t="s">
        <v>666</v>
      </c>
      <c r="M49" s="96" t="s">
        <v>47</v>
      </c>
      <c r="N49" s="96" t="s">
        <v>37</v>
      </c>
      <c r="O49" s="96" t="s">
        <v>667</v>
      </c>
      <c r="P49" s="96" t="s">
        <v>184</v>
      </c>
      <c r="Q49" s="97"/>
      <c r="R49" s="96" t="s">
        <v>6</v>
      </c>
      <c r="S49" s="148">
        <v>20</v>
      </c>
      <c r="T49" s="99">
        <v>3000</v>
      </c>
      <c r="U49" s="99">
        <v>3600</v>
      </c>
      <c r="V49" s="167">
        <v>0</v>
      </c>
      <c r="W49" s="140">
        <f>SUM(T49,U49,V49)</f>
        <v>6600</v>
      </c>
    </row>
    <row r="50" spans="2:23" ht="38.25" x14ac:dyDescent="0.2">
      <c r="B50" s="139" t="s">
        <v>16</v>
      </c>
      <c r="C50" s="96" t="s">
        <v>748</v>
      </c>
      <c r="D50" s="96" t="s">
        <v>44</v>
      </c>
      <c r="E50" s="96" t="s">
        <v>37</v>
      </c>
      <c r="F50" s="96" t="s">
        <v>709</v>
      </c>
      <c r="G50" s="96" t="s">
        <v>2</v>
      </c>
      <c r="H50" s="97"/>
      <c r="I50" s="96" t="s">
        <v>753</v>
      </c>
      <c r="J50" s="96" t="s">
        <v>838</v>
      </c>
      <c r="K50" s="96" t="s">
        <v>668</v>
      </c>
      <c r="L50" s="96" t="s">
        <v>666</v>
      </c>
      <c r="M50" s="96" t="s">
        <v>47</v>
      </c>
      <c r="N50" s="96" t="s">
        <v>37</v>
      </c>
      <c r="O50" s="96" t="s">
        <v>667</v>
      </c>
      <c r="P50" s="96" t="s">
        <v>184</v>
      </c>
      <c r="Q50" s="97"/>
      <c r="R50" s="96" t="s">
        <v>7</v>
      </c>
      <c r="S50" s="148">
        <v>75</v>
      </c>
      <c r="T50" s="99">
        <v>129000</v>
      </c>
      <c r="U50" s="99">
        <v>297000</v>
      </c>
      <c r="V50" s="167">
        <v>0</v>
      </c>
      <c r="W50" s="140">
        <f>SUM(T50,U50,V50)</f>
        <v>426000</v>
      </c>
    </row>
    <row r="51" spans="2:23" ht="51" x14ac:dyDescent="0.2">
      <c r="B51" s="139" t="s">
        <v>16</v>
      </c>
      <c r="C51" s="96" t="s">
        <v>749</v>
      </c>
      <c r="D51" s="96" t="s">
        <v>36</v>
      </c>
      <c r="E51" s="96" t="s">
        <v>37</v>
      </c>
      <c r="F51" s="96" t="s">
        <v>709</v>
      </c>
      <c r="G51" s="96" t="s">
        <v>2</v>
      </c>
      <c r="H51" s="97"/>
      <c r="I51" s="96" t="s">
        <v>753</v>
      </c>
      <c r="J51" s="96" t="s">
        <v>839</v>
      </c>
      <c r="K51" s="96" t="s">
        <v>670</v>
      </c>
      <c r="L51" s="96" t="s">
        <v>728</v>
      </c>
      <c r="M51" s="96" t="s">
        <v>36</v>
      </c>
      <c r="N51" s="96" t="s">
        <v>37</v>
      </c>
      <c r="O51" s="96" t="s">
        <v>414</v>
      </c>
      <c r="P51" s="96" t="s">
        <v>177</v>
      </c>
      <c r="Q51" s="97"/>
      <c r="R51" s="96" t="s">
        <v>7</v>
      </c>
      <c r="S51" s="148">
        <v>45</v>
      </c>
      <c r="T51" s="99">
        <v>70200</v>
      </c>
      <c r="U51" s="99">
        <v>132900</v>
      </c>
      <c r="V51" s="174">
        <v>0</v>
      </c>
      <c r="W51" s="140">
        <f>SUM(T51,U51,V51)</f>
        <v>203100</v>
      </c>
    </row>
    <row r="52" spans="2:23" ht="51" x14ac:dyDescent="0.2">
      <c r="B52" s="139" t="s">
        <v>16</v>
      </c>
      <c r="C52" s="96" t="s">
        <v>749</v>
      </c>
      <c r="D52" s="96" t="s">
        <v>36</v>
      </c>
      <c r="E52" s="96" t="s">
        <v>37</v>
      </c>
      <c r="F52" s="96" t="s">
        <v>709</v>
      </c>
      <c r="G52" s="96" t="s">
        <v>2</v>
      </c>
      <c r="H52" s="97"/>
      <c r="I52" s="96" t="s">
        <v>753</v>
      </c>
      <c r="J52" s="96" t="s">
        <v>839</v>
      </c>
      <c r="K52" s="96" t="s">
        <v>669</v>
      </c>
      <c r="L52" s="96" t="s">
        <v>729</v>
      </c>
      <c r="M52" s="96" t="s">
        <v>36</v>
      </c>
      <c r="N52" s="96" t="s">
        <v>37</v>
      </c>
      <c r="O52" s="96" t="s">
        <v>414</v>
      </c>
      <c r="P52" s="96" t="s">
        <v>177</v>
      </c>
      <c r="Q52" s="97"/>
      <c r="R52" s="96" t="s">
        <v>6</v>
      </c>
      <c r="S52" s="159">
        <v>40</v>
      </c>
      <c r="T52" s="99">
        <v>2700</v>
      </c>
      <c r="U52" s="99">
        <v>1500</v>
      </c>
      <c r="V52" s="174">
        <v>0</v>
      </c>
      <c r="W52" s="140">
        <f>SUM(T52,U52,V52)</f>
        <v>4200</v>
      </c>
    </row>
    <row r="53" spans="2:23" ht="38.25" x14ac:dyDescent="0.2">
      <c r="B53" s="139" t="s">
        <v>16</v>
      </c>
      <c r="C53" s="96" t="s">
        <v>750</v>
      </c>
      <c r="D53" s="96" t="s">
        <v>44</v>
      </c>
      <c r="E53" s="96" t="s">
        <v>37</v>
      </c>
      <c r="F53" s="96" t="s">
        <v>709</v>
      </c>
      <c r="G53" s="96" t="s">
        <v>2</v>
      </c>
      <c r="H53" s="97"/>
      <c r="I53" s="96" t="s">
        <v>753</v>
      </c>
      <c r="J53" s="96" t="s">
        <v>840</v>
      </c>
      <c r="K53" s="96" t="s">
        <v>671</v>
      </c>
      <c r="L53" s="96" t="s">
        <v>672</v>
      </c>
      <c r="M53" s="96" t="s">
        <v>36</v>
      </c>
      <c r="N53" s="96" t="s">
        <v>37</v>
      </c>
      <c r="O53" s="96" t="s">
        <v>663</v>
      </c>
      <c r="P53" s="96" t="s">
        <v>226</v>
      </c>
      <c r="Q53" s="97"/>
      <c r="R53" s="96" t="s">
        <v>6</v>
      </c>
      <c r="S53" s="160">
        <v>32</v>
      </c>
      <c r="T53" s="55">
        <v>15000</v>
      </c>
      <c r="U53" s="55">
        <v>30000</v>
      </c>
      <c r="V53" s="174">
        <v>0</v>
      </c>
      <c r="W53" s="140">
        <f>SUM(T53,U53,V53)</f>
        <v>45000</v>
      </c>
    </row>
    <row r="54" spans="2:23" ht="38.25" x14ac:dyDescent="0.2">
      <c r="B54" s="139" t="s">
        <v>16</v>
      </c>
      <c r="C54" s="96" t="s">
        <v>750</v>
      </c>
      <c r="D54" s="96" t="s">
        <v>44</v>
      </c>
      <c r="E54" s="96" t="s">
        <v>37</v>
      </c>
      <c r="F54" s="96" t="s">
        <v>709</v>
      </c>
      <c r="G54" s="96" t="s">
        <v>2</v>
      </c>
      <c r="H54" s="97"/>
      <c r="I54" s="96" t="s">
        <v>753</v>
      </c>
      <c r="J54" s="96" t="s">
        <v>840</v>
      </c>
      <c r="K54" s="96" t="s">
        <v>674</v>
      </c>
      <c r="L54" s="96" t="s">
        <v>672</v>
      </c>
      <c r="M54" s="96" t="s">
        <v>36</v>
      </c>
      <c r="N54" s="96" t="s">
        <v>37</v>
      </c>
      <c r="O54" s="96" t="s">
        <v>232</v>
      </c>
      <c r="P54" s="96" t="s">
        <v>256</v>
      </c>
      <c r="Q54" s="97"/>
      <c r="R54" s="96" t="s">
        <v>6</v>
      </c>
      <c r="S54" s="160">
        <v>10</v>
      </c>
      <c r="T54" s="55">
        <v>12000</v>
      </c>
      <c r="U54" s="55">
        <v>27000</v>
      </c>
      <c r="V54" s="174">
        <v>0</v>
      </c>
      <c r="W54" s="140">
        <f>SUM(T54,U54,V54)</f>
        <v>39000</v>
      </c>
    </row>
    <row r="55" spans="2:23" ht="38.25" x14ac:dyDescent="0.2">
      <c r="B55" s="139" t="s">
        <v>16</v>
      </c>
      <c r="C55" s="96" t="s">
        <v>750</v>
      </c>
      <c r="D55" s="96" t="s">
        <v>44</v>
      </c>
      <c r="E55" s="96" t="s">
        <v>37</v>
      </c>
      <c r="F55" s="96" t="s">
        <v>709</v>
      </c>
      <c r="G55" s="96" t="s">
        <v>2</v>
      </c>
      <c r="H55" s="97"/>
      <c r="I55" s="96" t="s">
        <v>753</v>
      </c>
      <c r="J55" s="96" t="s">
        <v>840</v>
      </c>
      <c r="K55" s="96" t="s">
        <v>673</v>
      </c>
      <c r="L55" s="96" t="s">
        <v>730</v>
      </c>
      <c r="M55" s="96" t="s">
        <v>36</v>
      </c>
      <c r="N55" s="96" t="s">
        <v>37</v>
      </c>
      <c r="O55" s="96" t="s">
        <v>232</v>
      </c>
      <c r="P55" s="96" t="s">
        <v>256</v>
      </c>
      <c r="Q55" s="97"/>
      <c r="R55" s="96" t="s">
        <v>6</v>
      </c>
      <c r="S55" s="160">
        <v>40</v>
      </c>
      <c r="T55" s="55">
        <v>52500</v>
      </c>
      <c r="U55" s="55">
        <v>97500</v>
      </c>
      <c r="V55" s="174">
        <v>0</v>
      </c>
      <c r="W55" s="140">
        <f>SUM(T55,U55,V55)</f>
        <v>150000</v>
      </c>
    </row>
    <row r="56" spans="2:23" ht="38.25" x14ac:dyDescent="0.2">
      <c r="B56" s="141" t="s">
        <v>16</v>
      </c>
      <c r="C56" s="104" t="s">
        <v>675</v>
      </c>
      <c r="D56" s="104" t="s">
        <v>44</v>
      </c>
      <c r="E56" s="104" t="s">
        <v>37</v>
      </c>
      <c r="F56" s="104" t="s">
        <v>709</v>
      </c>
      <c r="G56" s="104" t="s">
        <v>2</v>
      </c>
      <c r="H56" s="105"/>
      <c r="I56" s="104" t="s">
        <v>753</v>
      </c>
      <c r="J56" s="104" t="s">
        <v>841</v>
      </c>
      <c r="K56" s="104" t="s">
        <v>676</v>
      </c>
      <c r="L56" s="104" t="s">
        <v>677</v>
      </c>
      <c r="M56" s="104" t="s">
        <v>36</v>
      </c>
      <c r="N56" s="104" t="s">
        <v>37</v>
      </c>
      <c r="O56" s="104" t="s">
        <v>495</v>
      </c>
      <c r="P56" s="104" t="s">
        <v>564</v>
      </c>
      <c r="Q56" s="105"/>
      <c r="R56" s="104" t="s">
        <v>6</v>
      </c>
      <c r="S56" s="161">
        <v>20</v>
      </c>
      <c r="T56" s="142">
        <v>9600</v>
      </c>
      <c r="U56" s="142">
        <v>23952</v>
      </c>
      <c r="V56" s="171">
        <v>0</v>
      </c>
      <c r="W56" s="144">
        <f>SUM(T56,U56,V56)</f>
        <v>33552</v>
      </c>
    </row>
    <row r="57" spans="2:23" ht="30" customHeight="1" x14ac:dyDescent="0.2">
      <c r="B57" s="107"/>
      <c r="C57" s="108"/>
      <c r="D57" s="108"/>
      <c r="E57" s="108"/>
      <c r="F57" s="108"/>
      <c r="G57" s="108"/>
      <c r="H57" s="109"/>
      <c r="I57" s="109"/>
      <c r="J57" s="108"/>
      <c r="K57" s="108"/>
      <c r="L57" s="108"/>
      <c r="M57" s="108"/>
      <c r="N57" s="108"/>
      <c r="O57" s="108"/>
      <c r="P57" s="108"/>
      <c r="Q57" s="109"/>
      <c r="R57" s="108"/>
      <c r="S57" s="162"/>
      <c r="T57" s="163">
        <f>SUBTOTAL(109,Tabela12[Strefa 1])</f>
        <v>2178405</v>
      </c>
      <c r="U57" s="163">
        <f>SUBTOTAL(109,Tabela12[Strefa 2])</f>
        <v>2449569</v>
      </c>
      <c r="V57" s="178">
        <f>SUBTOTAL(109,Tabela12[Strefa 3])</f>
        <v>0</v>
      </c>
      <c r="W57" s="164">
        <f>SUBTOTAL(109,Tabela12[Suma])</f>
        <v>4627974</v>
      </c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8923-9577-40FB-B023-54BF783FB8F6}">
  <dimension ref="B1:X65"/>
  <sheetViews>
    <sheetView zoomScale="60" zoomScaleNormal="60" workbookViewId="0">
      <selection activeCell="AA65" sqref="AA65"/>
    </sheetView>
  </sheetViews>
  <sheetFormatPr defaultRowHeight="12.75" x14ac:dyDescent="0.2"/>
  <cols>
    <col min="1" max="1" width="9.140625" style="27"/>
    <col min="2" max="2" width="16.140625" style="27" customWidth="1"/>
    <col min="3" max="3" width="37.42578125" style="27" customWidth="1"/>
    <col min="4" max="4" width="14.140625" style="27" customWidth="1"/>
    <col min="5" max="5" width="13.5703125" style="27" customWidth="1"/>
    <col min="6" max="6" width="16.85546875" style="27" bestFit="1" customWidth="1"/>
    <col min="7" max="7" width="10" style="27" customWidth="1"/>
    <col min="8" max="8" width="16.140625" style="27" customWidth="1"/>
    <col min="9" max="9" width="48.42578125" style="27" customWidth="1"/>
    <col min="10" max="10" width="40.85546875" style="27" customWidth="1"/>
    <col min="11" max="11" width="22.28515625" style="27" customWidth="1"/>
    <col min="12" max="12" width="30.5703125" style="27" customWidth="1"/>
    <col min="13" max="13" width="17.5703125" style="27" customWidth="1"/>
    <col min="14" max="14" width="11.85546875" style="27" customWidth="1"/>
    <col min="15" max="15" width="13" style="27" customWidth="1"/>
    <col min="16" max="16" width="13.42578125" style="27" customWidth="1"/>
    <col min="17" max="17" width="8.7109375" style="27" customWidth="1"/>
    <col min="18" max="18" width="8" style="27" customWidth="1"/>
    <col min="19" max="19" width="15.42578125" style="27" customWidth="1"/>
    <col min="20" max="23" width="15.7109375" style="27" customWidth="1"/>
    <col min="24" max="24" width="1.85546875" style="27" customWidth="1"/>
    <col min="25" max="16384" width="9.140625" style="27"/>
  </cols>
  <sheetData>
    <row r="1" spans="2:24" ht="30" customHeight="1" x14ac:dyDescent="0.2">
      <c r="D1" s="38" t="s">
        <v>852</v>
      </c>
      <c r="E1" s="42"/>
      <c r="F1" s="42"/>
      <c r="G1" s="42"/>
      <c r="H1" s="43"/>
      <c r="I1" s="44"/>
      <c r="J1" s="45"/>
      <c r="K1" s="40"/>
      <c r="L1" s="40"/>
      <c r="M1" s="40"/>
      <c r="N1" s="40"/>
      <c r="O1" s="40"/>
      <c r="P1" s="40"/>
      <c r="Q1" s="40"/>
      <c r="R1" s="40"/>
      <c r="S1" s="40"/>
      <c r="T1" s="131" t="s">
        <v>861</v>
      </c>
      <c r="U1" s="28"/>
      <c r="V1" s="29"/>
      <c r="W1" s="30"/>
    </row>
    <row r="2" spans="2:24" ht="51" x14ac:dyDescent="0.2">
      <c r="B2" s="79" t="s">
        <v>0</v>
      </c>
      <c r="C2" s="80" t="s">
        <v>22</v>
      </c>
      <c r="D2" s="80" t="s">
        <v>23</v>
      </c>
      <c r="E2" s="80" t="s">
        <v>24</v>
      </c>
      <c r="F2" s="80" t="s">
        <v>25</v>
      </c>
      <c r="G2" s="80" t="s">
        <v>26</v>
      </c>
      <c r="H2" s="80" t="s">
        <v>27</v>
      </c>
      <c r="I2" s="81" t="s">
        <v>859</v>
      </c>
      <c r="J2" s="81" t="s">
        <v>860</v>
      </c>
      <c r="K2" s="80" t="s">
        <v>28</v>
      </c>
      <c r="L2" s="80" t="s">
        <v>29</v>
      </c>
      <c r="M2" s="80" t="s">
        <v>30</v>
      </c>
      <c r="N2" s="80" t="s">
        <v>31</v>
      </c>
      <c r="O2" s="80" t="s">
        <v>32</v>
      </c>
      <c r="P2" s="80" t="s">
        <v>33</v>
      </c>
      <c r="Q2" s="80" t="s">
        <v>34</v>
      </c>
      <c r="R2" s="80" t="s">
        <v>1</v>
      </c>
      <c r="S2" s="80" t="s">
        <v>711</v>
      </c>
      <c r="T2" s="80" t="s">
        <v>712</v>
      </c>
      <c r="U2" s="80" t="s">
        <v>713</v>
      </c>
      <c r="V2" s="80" t="s">
        <v>714</v>
      </c>
      <c r="W2" s="82" t="s">
        <v>21</v>
      </c>
    </row>
    <row r="3" spans="2:24" ht="51" x14ac:dyDescent="0.2">
      <c r="B3" s="66" t="s">
        <v>8</v>
      </c>
      <c r="C3" s="66" t="s">
        <v>49</v>
      </c>
      <c r="D3" s="66" t="s">
        <v>36</v>
      </c>
      <c r="E3" s="66" t="s">
        <v>37</v>
      </c>
      <c r="F3" s="66" t="s">
        <v>50</v>
      </c>
      <c r="G3" s="66" t="s">
        <v>2</v>
      </c>
      <c r="H3" s="54"/>
      <c r="I3" s="66" t="s">
        <v>803</v>
      </c>
      <c r="J3" s="66" t="s">
        <v>804</v>
      </c>
      <c r="K3" s="83" t="s">
        <v>59</v>
      </c>
      <c r="L3" s="83" t="s">
        <v>60</v>
      </c>
      <c r="M3" s="83" t="s">
        <v>36</v>
      </c>
      <c r="N3" s="83" t="s">
        <v>37</v>
      </c>
      <c r="O3" s="83" t="s">
        <v>61</v>
      </c>
      <c r="P3" s="83" t="s">
        <v>62</v>
      </c>
      <c r="Q3" s="84"/>
      <c r="R3" s="83" t="s">
        <v>13</v>
      </c>
      <c r="S3" s="85">
        <v>6</v>
      </c>
      <c r="T3" s="55">
        <v>9900</v>
      </c>
      <c r="U3" s="176">
        <v>0</v>
      </c>
      <c r="V3" s="176"/>
      <c r="W3" s="86">
        <f>SUM(Tabela210[[#This Row],[Strefa 1]:[Strefa 3]])</f>
        <v>9900</v>
      </c>
    </row>
    <row r="4" spans="2:24" ht="51" x14ac:dyDescent="0.2">
      <c r="B4" s="66" t="s">
        <v>8</v>
      </c>
      <c r="C4" s="66" t="s">
        <v>49</v>
      </c>
      <c r="D4" s="66" t="s">
        <v>36</v>
      </c>
      <c r="E4" s="66" t="s">
        <v>37</v>
      </c>
      <c r="F4" s="66" t="s">
        <v>50</v>
      </c>
      <c r="G4" s="66" t="s">
        <v>2</v>
      </c>
      <c r="H4" s="54"/>
      <c r="I4" s="66" t="s">
        <v>803</v>
      </c>
      <c r="J4" s="66" t="s">
        <v>804</v>
      </c>
      <c r="K4" s="83" t="s">
        <v>63</v>
      </c>
      <c r="L4" s="83" t="s">
        <v>60</v>
      </c>
      <c r="M4" s="83" t="s">
        <v>36</v>
      </c>
      <c r="N4" s="83" t="s">
        <v>37</v>
      </c>
      <c r="O4" s="83" t="s">
        <v>61</v>
      </c>
      <c r="P4" s="83" t="s">
        <v>64</v>
      </c>
      <c r="Q4" s="84"/>
      <c r="R4" s="83" t="s">
        <v>13</v>
      </c>
      <c r="S4" s="85">
        <v>18</v>
      </c>
      <c r="T4" s="55">
        <v>2250</v>
      </c>
      <c r="U4" s="176">
        <v>0</v>
      </c>
      <c r="V4" s="176"/>
      <c r="W4" s="86">
        <f>SUM(Tabela210[[#This Row],[Strefa 1]:[Strefa 3]])</f>
        <v>2250</v>
      </c>
    </row>
    <row r="5" spans="2:24" ht="51" x14ac:dyDescent="0.2">
      <c r="B5" s="66" t="s">
        <v>8</v>
      </c>
      <c r="C5" s="66" t="s">
        <v>49</v>
      </c>
      <c r="D5" s="66" t="s">
        <v>36</v>
      </c>
      <c r="E5" s="66" t="s">
        <v>37</v>
      </c>
      <c r="F5" s="66" t="s">
        <v>50</v>
      </c>
      <c r="G5" s="66" t="s">
        <v>2</v>
      </c>
      <c r="H5" s="54"/>
      <c r="I5" s="66" t="s">
        <v>803</v>
      </c>
      <c r="J5" s="66" t="s">
        <v>804</v>
      </c>
      <c r="K5" s="83" t="s">
        <v>65</v>
      </c>
      <c r="L5" s="83" t="s">
        <v>60</v>
      </c>
      <c r="M5" s="83" t="s">
        <v>36</v>
      </c>
      <c r="N5" s="83" t="s">
        <v>37</v>
      </c>
      <c r="O5" s="83" t="s">
        <v>61</v>
      </c>
      <c r="P5" s="83" t="s">
        <v>62</v>
      </c>
      <c r="Q5" s="84"/>
      <c r="R5" s="83" t="s">
        <v>13</v>
      </c>
      <c r="S5" s="85">
        <v>4</v>
      </c>
      <c r="T5" s="55">
        <v>1200</v>
      </c>
      <c r="U5" s="176">
        <v>0</v>
      </c>
      <c r="V5" s="176"/>
      <c r="W5" s="86">
        <f>SUM(Tabela210[[#This Row],[Strefa 1]:[Strefa 3]])</f>
        <v>1200</v>
      </c>
    </row>
    <row r="6" spans="2:24" ht="51" x14ac:dyDescent="0.2">
      <c r="B6" s="66" t="s">
        <v>8</v>
      </c>
      <c r="C6" s="66" t="s">
        <v>49</v>
      </c>
      <c r="D6" s="66" t="s">
        <v>36</v>
      </c>
      <c r="E6" s="66" t="s">
        <v>37</v>
      </c>
      <c r="F6" s="66" t="s">
        <v>50</v>
      </c>
      <c r="G6" s="66" t="s">
        <v>2</v>
      </c>
      <c r="H6" s="54"/>
      <c r="I6" s="66" t="s">
        <v>803</v>
      </c>
      <c r="J6" s="66" t="s">
        <v>804</v>
      </c>
      <c r="K6" s="83" t="s">
        <v>66</v>
      </c>
      <c r="L6" s="83" t="s">
        <v>67</v>
      </c>
      <c r="M6" s="83" t="s">
        <v>36</v>
      </c>
      <c r="N6" s="83" t="s">
        <v>37</v>
      </c>
      <c r="O6" s="83" t="s">
        <v>61</v>
      </c>
      <c r="P6" s="83" t="s">
        <v>68</v>
      </c>
      <c r="Q6" s="84" t="s">
        <v>756</v>
      </c>
      <c r="R6" s="83" t="s">
        <v>13</v>
      </c>
      <c r="S6" s="85">
        <v>1</v>
      </c>
      <c r="T6" s="55">
        <v>3900</v>
      </c>
      <c r="U6" s="176">
        <v>0</v>
      </c>
      <c r="V6" s="176"/>
      <c r="W6" s="86">
        <f>SUM(Tabela210[[#This Row],[Strefa 1]:[Strefa 3]])</f>
        <v>3900</v>
      </c>
    </row>
    <row r="7" spans="2:24" ht="51" x14ac:dyDescent="0.2">
      <c r="B7" s="66" t="s">
        <v>8</v>
      </c>
      <c r="C7" s="66" t="s">
        <v>49</v>
      </c>
      <c r="D7" s="66" t="s">
        <v>36</v>
      </c>
      <c r="E7" s="66" t="s">
        <v>37</v>
      </c>
      <c r="F7" s="66" t="s">
        <v>50</v>
      </c>
      <c r="G7" s="66" t="s">
        <v>2</v>
      </c>
      <c r="H7" s="54"/>
      <c r="I7" s="66" t="s">
        <v>803</v>
      </c>
      <c r="J7" s="66" t="s">
        <v>804</v>
      </c>
      <c r="K7" s="83" t="s">
        <v>69</v>
      </c>
      <c r="L7" s="83" t="s">
        <v>60</v>
      </c>
      <c r="M7" s="83" t="s">
        <v>36</v>
      </c>
      <c r="N7" s="83" t="s">
        <v>37</v>
      </c>
      <c r="O7" s="83" t="s">
        <v>61</v>
      </c>
      <c r="P7" s="83" t="s">
        <v>62</v>
      </c>
      <c r="Q7" s="84"/>
      <c r="R7" s="83" t="s">
        <v>13</v>
      </c>
      <c r="S7" s="85">
        <v>4</v>
      </c>
      <c r="T7" s="55">
        <v>810</v>
      </c>
      <c r="U7" s="176">
        <v>0</v>
      </c>
      <c r="V7" s="176"/>
      <c r="W7" s="86">
        <f>SUM(Tabela210[[#This Row],[Strefa 1]:[Strefa 3]])</f>
        <v>810</v>
      </c>
      <c r="X7" s="31"/>
    </row>
    <row r="8" spans="2:24" ht="51" x14ac:dyDescent="0.2">
      <c r="B8" s="66" t="s">
        <v>8</v>
      </c>
      <c r="C8" s="66" t="s">
        <v>49</v>
      </c>
      <c r="D8" s="66" t="s">
        <v>36</v>
      </c>
      <c r="E8" s="66" t="s">
        <v>37</v>
      </c>
      <c r="F8" s="66" t="s">
        <v>50</v>
      </c>
      <c r="G8" s="66" t="s">
        <v>2</v>
      </c>
      <c r="H8" s="54"/>
      <c r="I8" s="66" t="s">
        <v>803</v>
      </c>
      <c r="J8" s="66" t="s">
        <v>804</v>
      </c>
      <c r="K8" s="83" t="s">
        <v>70</v>
      </c>
      <c r="L8" s="83" t="s">
        <v>67</v>
      </c>
      <c r="M8" s="83" t="s">
        <v>36</v>
      </c>
      <c r="N8" s="83" t="s">
        <v>37</v>
      </c>
      <c r="O8" s="83" t="s">
        <v>61</v>
      </c>
      <c r="P8" s="83" t="s">
        <v>71</v>
      </c>
      <c r="Q8" s="83" t="s">
        <v>72</v>
      </c>
      <c r="R8" s="83" t="s">
        <v>13</v>
      </c>
      <c r="S8" s="85">
        <v>2</v>
      </c>
      <c r="T8" s="55">
        <v>4800</v>
      </c>
      <c r="U8" s="176">
        <v>0</v>
      </c>
      <c r="V8" s="176"/>
      <c r="W8" s="86">
        <f>SUM(Tabela210[[#This Row],[Strefa 1]:[Strefa 3]])</f>
        <v>4800</v>
      </c>
    </row>
    <row r="9" spans="2:24" ht="51" x14ac:dyDescent="0.2">
      <c r="B9" s="66" t="s">
        <v>8</v>
      </c>
      <c r="C9" s="66" t="s">
        <v>49</v>
      </c>
      <c r="D9" s="66" t="s">
        <v>36</v>
      </c>
      <c r="E9" s="66" t="s">
        <v>37</v>
      </c>
      <c r="F9" s="66" t="s">
        <v>50</v>
      </c>
      <c r="G9" s="66" t="s">
        <v>2</v>
      </c>
      <c r="H9" s="54"/>
      <c r="I9" s="66" t="s">
        <v>803</v>
      </c>
      <c r="J9" s="66" t="s">
        <v>804</v>
      </c>
      <c r="K9" s="83" t="s">
        <v>73</v>
      </c>
      <c r="L9" s="83" t="s">
        <v>60</v>
      </c>
      <c r="M9" s="83" t="s">
        <v>36</v>
      </c>
      <c r="N9" s="83" t="s">
        <v>37</v>
      </c>
      <c r="O9" s="83" t="s">
        <v>61</v>
      </c>
      <c r="P9" s="83" t="s">
        <v>68</v>
      </c>
      <c r="Q9" s="84"/>
      <c r="R9" s="83" t="s">
        <v>13</v>
      </c>
      <c r="S9" s="85">
        <v>8.5</v>
      </c>
      <c r="T9" s="55">
        <v>600</v>
      </c>
      <c r="U9" s="176">
        <v>0</v>
      </c>
      <c r="V9" s="176"/>
      <c r="W9" s="86">
        <f>SUM(Tabela210[[#This Row],[Strefa 1]:[Strefa 3]])</f>
        <v>600</v>
      </c>
    </row>
    <row r="10" spans="2:24" ht="51" x14ac:dyDescent="0.2">
      <c r="B10" s="66" t="s">
        <v>8</v>
      </c>
      <c r="C10" s="66" t="s">
        <v>49</v>
      </c>
      <c r="D10" s="66" t="s">
        <v>36</v>
      </c>
      <c r="E10" s="66" t="s">
        <v>37</v>
      </c>
      <c r="F10" s="66" t="s">
        <v>50</v>
      </c>
      <c r="G10" s="66" t="s">
        <v>2</v>
      </c>
      <c r="H10" s="54"/>
      <c r="I10" s="66" t="s">
        <v>803</v>
      </c>
      <c r="J10" s="66" t="s">
        <v>804</v>
      </c>
      <c r="K10" s="83" t="s">
        <v>90</v>
      </c>
      <c r="L10" s="83" t="s">
        <v>60</v>
      </c>
      <c r="M10" s="83" t="s">
        <v>36</v>
      </c>
      <c r="N10" s="83" t="s">
        <v>37</v>
      </c>
      <c r="O10" s="83" t="s">
        <v>61</v>
      </c>
      <c r="P10" s="83" t="s">
        <v>91</v>
      </c>
      <c r="Q10" s="84"/>
      <c r="R10" s="83" t="s">
        <v>13</v>
      </c>
      <c r="S10" s="85">
        <v>5</v>
      </c>
      <c r="T10" s="55">
        <v>1320</v>
      </c>
      <c r="U10" s="176">
        <v>0</v>
      </c>
      <c r="V10" s="176"/>
      <c r="W10" s="86">
        <f>SUM(Tabela210[[#This Row],[Strefa 1]:[Strefa 3]])</f>
        <v>1320</v>
      </c>
    </row>
    <row r="11" spans="2:24" ht="51" x14ac:dyDescent="0.2">
      <c r="B11" s="66" t="s">
        <v>8</v>
      </c>
      <c r="C11" s="66" t="s">
        <v>49</v>
      </c>
      <c r="D11" s="66" t="s">
        <v>36</v>
      </c>
      <c r="E11" s="66" t="s">
        <v>37</v>
      </c>
      <c r="F11" s="66" t="s">
        <v>50</v>
      </c>
      <c r="G11" s="66" t="s">
        <v>2</v>
      </c>
      <c r="H11" s="54"/>
      <c r="I11" s="66" t="s">
        <v>803</v>
      </c>
      <c r="J11" s="66" t="s">
        <v>804</v>
      </c>
      <c r="K11" s="83" t="s">
        <v>92</v>
      </c>
      <c r="L11" s="83" t="s">
        <v>60</v>
      </c>
      <c r="M11" s="83" t="s">
        <v>36</v>
      </c>
      <c r="N11" s="83" t="s">
        <v>37</v>
      </c>
      <c r="O11" s="83" t="s">
        <v>61</v>
      </c>
      <c r="P11" s="83" t="s">
        <v>93</v>
      </c>
      <c r="Q11" s="84"/>
      <c r="R11" s="83" t="s">
        <v>13</v>
      </c>
      <c r="S11" s="85">
        <v>7</v>
      </c>
      <c r="T11" s="55">
        <v>13500</v>
      </c>
      <c r="U11" s="176">
        <v>0</v>
      </c>
      <c r="V11" s="176"/>
      <c r="W11" s="86">
        <f>SUM(Tabela210[[#This Row],[Strefa 1]:[Strefa 3]])</f>
        <v>13500</v>
      </c>
    </row>
    <row r="12" spans="2:24" ht="51" x14ac:dyDescent="0.2">
      <c r="B12" s="66" t="s">
        <v>8</v>
      </c>
      <c r="C12" s="66" t="s">
        <v>49</v>
      </c>
      <c r="D12" s="66" t="s">
        <v>36</v>
      </c>
      <c r="E12" s="66" t="s">
        <v>37</v>
      </c>
      <c r="F12" s="66" t="s">
        <v>50</v>
      </c>
      <c r="G12" s="66" t="s">
        <v>2</v>
      </c>
      <c r="H12" s="54"/>
      <c r="I12" s="66" t="s">
        <v>803</v>
      </c>
      <c r="J12" s="66" t="s">
        <v>804</v>
      </c>
      <c r="K12" s="83" t="s">
        <v>97</v>
      </c>
      <c r="L12" s="83" t="s">
        <v>60</v>
      </c>
      <c r="M12" s="83" t="s">
        <v>36</v>
      </c>
      <c r="N12" s="83" t="s">
        <v>37</v>
      </c>
      <c r="O12" s="83" t="s">
        <v>61</v>
      </c>
      <c r="P12" s="83" t="s">
        <v>91</v>
      </c>
      <c r="Q12" s="84"/>
      <c r="R12" s="83" t="s">
        <v>13</v>
      </c>
      <c r="S12" s="85">
        <v>5</v>
      </c>
      <c r="T12" s="55">
        <v>10500</v>
      </c>
      <c r="U12" s="176">
        <v>0</v>
      </c>
      <c r="V12" s="176"/>
      <c r="W12" s="86">
        <f>SUM(Tabela210[[#This Row],[Strefa 1]:[Strefa 3]])</f>
        <v>10500</v>
      </c>
    </row>
    <row r="13" spans="2:24" ht="51" x14ac:dyDescent="0.2">
      <c r="B13" s="66" t="s">
        <v>8</v>
      </c>
      <c r="C13" s="66" t="s">
        <v>49</v>
      </c>
      <c r="D13" s="66" t="s">
        <v>36</v>
      </c>
      <c r="E13" s="66" t="s">
        <v>37</v>
      </c>
      <c r="F13" s="66" t="s">
        <v>50</v>
      </c>
      <c r="G13" s="66" t="s">
        <v>2</v>
      </c>
      <c r="H13" s="54"/>
      <c r="I13" s="66" t="s">
        <v>803</v>
      </c>
      <c r="J13" s="66" t="s">
        <v>804</v>
      </c>
      <c r="K13" s="83" t="s">
        <v>102</v>
      </c>
      <c r="L13" s="83" t="s">
        <v>60</v>
      </c>
      <c r="M13" s="83" t="s">
        <v>36</v>
      </c>
      <c r="N13" s="83" t="s">
        <v>37</v>
      </c>
      <c r="O13" s="83" t="s">
        <v>61</v>
      </c>
      <c r="P13" s="83" t="s">
        <v>103</v>
      </c>
      <c r="Q13" s="84"/>
      <c r="R13" s="83" t="s">
        <v>13</v>
      </c>
      <c r="S13" s="85">
        <v>10</v>
      </c>
      <c r="T13" s="55">
        <v>16500</v>
      </c>
      <c r="U13" s="176">
        <v>0</v>
      </c>
      <c r="V13" s="176"/>
      <c r="W13" s="86">
        <f>SUM(Tabela210[[#This Row],[Strefa 1]:[Strefa 3]])</f>
        <v>16500</v>
      </c>
    </row>
    <row r="14" spans="2:24" ht="51" x14ac:dyDescent="0.2">
      <c r="B14" s="66" t="s">
        <v>8</v>
      </c>
      <c r="C14" s="66" t="s">
        <v>49</v>
      </c>
      <c r="D14" s="66" t="s">
        <v>36</v>
      </c>
      <c r="E14" s="66" t="s">
        <v>37</v>
      </c>
      <c r="F14" s="66" t="s">
        <v>50</v>
      </c>
      <c r="G14" s="66" t="s">
        <v>2</v>
      </c>
      <c r="H14" s="54"/>
      <c r="I14" s="66" t="s">
        <v>803</v>
      </c>
      <c r="J14" s="66" t="s">
        <v>804</v>
      </c>
      <c r="K14" s="83" t="s">
        <v>104</v>
      </c>
      <c r="L14" s="83" t="s">
        <v>60</v>
      </c>
      <c r="M14" s="83" t="s">
        <v>36</v>
      </c>
      <c r="N14" s="83" t="s">
        <v>37</v>
      </c>
      <c r="O14" s="83" t="s">
        <v>61</v>
      </c>
      <c r="P14" s="83" t="s">
        <v>105</v>
      </c>
      <c r="Q14" s="84"/>
      <c r="R14" s="83" t="s">
        <v>13</v>
      </c>
      <c r="S14" s="85">
        <v>7</v>
      </c>
      <c r="T14" s="55">
        <v>6900</v>
      </c>
      <c r="U14" s="176">
        <v>0</v>
      </c>
      <c r="V14" s="176"/>
      <c r="W14" s="86">
        <f>SUM(Tabela210[[#This Row],[Strefa 1]:[Strefa 3]])</f>
        <v>6900</v>
      </c>
    </row>
    <row r="15" spans="2:24" ht="51" x14ac:dyDescent="0.2">
      <c r="B15" s="66" t="s">
        <v>8</v>
      </c>
      <c r="C15" s="66" t="s">
        <v>49</v>
      </c>
      <c r="D15" s="66" t="s">
        <v>36</v>
      </c>
      <c r="E15" s="66" t="s">
        <v>37</v>
      </c>
      <c r="F15" s="66" t="s">
        <v>50</v>
      </c>
      <c r="G15" s="66" t="s">
        <v>2</v>
      </c>
      <c r="H15" s="54"/>
      <c r="I15" s="66" t="s">
        <v>803</v>
      </c>
      <c r="J15" s="66" t="s">
        <v>804</v>
      </c>
      <c r="K15" s="83" t="s">
        <v>106</v>
      </c>
      <c r="L15" s="83" t="s">
        <v>60</v>
      </c>
      <c r="M15" s="83" t="s">
        <v>36</v>
      </c>
      <c r="N15" s="83" t="s">
        <v>37</v>
      </c>
      <c r="O15" s="83" t="s">
        <v>61</v>
      </c>
      <c r="P15" s="83" t="s">
        <v>62</v>
      </c>
      <c r="Q15" s="84"/>
      <c r="R15" s="83" t="s">
        <v>13</v>
      </c>
      <c r="S15" s="85">
        <v>4</v>
      </c>
      <c r="T15" s="55">
        <v>570</v>
      </c>
      <c r="U15" s="176">
        <v>0</v>
      </c>
      <c r="V15" s="176"/>
      <c r="W15" s="86">
        <f>SUM(Tabela210[[#This Row],[Strefa 1]:[Strefa 3]])</f>
        <v>570</v>
      </c>
    </row>
    <row r="16" spans="2:24" ht="51" x14ac:dyDescent="0.2">
      <c r="B16" s="66" t="s">
        <v>8</v>
      </c>
      <c r="C16" s="66" t="s">
        <v>49</v>
      </c>
      <c r="D16" s="66" t="s">
        <v>36</v>
      </c>
      <c r="E16" s="66" t="s">
        <v>37</v>
      </c>
      <c r="F16" s="66" t="s">
        <v>50</v>
      </c>
      <c r="G16" s="66" t="s">
        <v>2</v>
      </c>
      <c r="H16" s="54"/>
      <c r="I16" s="66" t="s">
        <v>803</v>
      </c>
      <c r="J16" s="66" t="s">
        <v>804</v>
      </c>
      <c r="K16" s="83" t="s">
        <v>107</v>
      </c>
      <c r="L16" s="83" t="s">
        <v>60</v>
      </c>
      <c r="M16" s="83" t="s">
        <v>36</v>
      </c>
      <c r="N16" s="83" t="s">
        <v>37</v>
      </c>
      <c r="O16" s="83" t="s">
        <v>61</v>
      </c>
      <c r="P16" s="83" t="s">
        <v>68</v>
      </c>
      <c r="Q16" s="84"/>
      <c r="R16" s="83" t="s">
        <v>13</v>
      </c>
      <c r="S16" s="85">
        <v>18.5</v>
      </c>
      <c r="T16" s="55">
        <v>7500</v>
      </c>
      <c r="U16" s="176">
        <v>0</v>
      </c>
      <c r="V16" s="176"/>
      <c r="W16" s="86">
        <f>SUM(Tabela210[[#This Row],[Strefa 1]:[Strefa 3]])</f>
        <v>7500</v>
      </c>
    </row>
    <row r="17" spans="2:23" ht="51" x14ac:dyDescent="0.2">
      <c r="B17" s="66" t="s">
        <v>8</v>
      </c>
      <c r="C17" s="66" t="s">
        <v>49</v>
      </c>
      <c r="D17" s="66" t="s">
        <v>36</v>
      </c>
      <c r="E17" s="66" t="s">
        <v>37</v>
      </c>
      <c r="F17" s="66" t="s">
        <v>50</v>
      </c>
      <c r="G17" s="66" t="s">
        <v>2</v>
      </c>
      <c r="H17" s="54"/>
      <c r="I17" s="66" t="s">
        <v>803</v>
      </c>
      <c r="J17" s="66" t="s">
        <v>804</v>
      </c>
      <c r="K17" s="83" t="s">
        <v>114</v>
      </c>
      <c r="L17" s="83" t="s">
        <v>115</v>
      </c>
      <c r="M17" s="83" t="s">
        <v>36</v>
      </c>
      <c r="N17" s="83" t="s">
        <v>37</v>
      </c>
      <c r="O17" s="83" t="s">
        <v>61</v>
      </c>
      <c r="P17" s="83" t="s">
        <v>93</v>
      </c>
      <c r="Q17" s="83" t="s">
        <v>116</v>
      </c>
      <c r="R17" s="83" t="s">
        <v>13</v>
      </c>
      <c r="S17" s="85">
        <v>8</v>
      </c>
      <c r="T17" s="55">
        <v>6000</v>
      </c>
      <c r="U17" s="176">
        <v>0</v>
      </c>
      <c r="V17" s="176"/>
      <c r="W17" s="86">
        <f>SUM(Tabela210[[#This Row],[Strefa 1]:[Strefa 3]])</f>
        <v>6000</v>
      </c>
    </row>
    <row r="18" spans="2:23" ht="51" x14ac:dyDescent="0.2">
      <c r="B18" s="66" t="s">
        <v>8</v>
      </c>
      <c r="C18" s="66" t="s">
        <v>49</v>
      </c>
      <c r="D18" s="66" t="s">
        <v>36</v>
      </c>
      <c r="E18" s="66" t="s">
        <v>37</v>
      </c>
      <c r="F18" s="66" t="s">
        <v>50</v>
      </c>
      <c r="G18" s="66" t="s">
        <v>2</v>
      </c>
      <c r="H18" s="54"/>
      <c r="I18" s="66" t="s">
        <v>803</v>
      </c>
      <c r="J18" s="66" t="s">
        <v>804</v>
      </c>
      <c r="K18" s="83" t="s">
        <v>119</v>
      </c>
      <c r="L18" s="83" t="s">
        <v>60</v>
      </c>
      <c r="M18" s="83" t="s">
        <v>36</v>
      </c>
      <c r="N18" s="83" t="s">
        <v>37</v>
      </c>
      <c r="O18" s="83" t="s">
        <v>61</v>
      </c>
      <c r="P18" s="83" t="s">
        <v>62</v>
      </c>
      <c r="Q18" s="84"/>
      <c r="R18" s="83" t="s">
        <v>13</v>
      </c>
      <c r="S18" s="85">
        <v>3</v>
      </c>
      <c r="T18" s="87">
        <v>690</v>
      </c>
      <c r="U18" s="176">
        <v>0</v>
      </c>
      <c r="V18" s="176"/>
      <c r="W18" s="86">
        <f>SUM(Tabela210[[#This Row],[Strefa 1]:[Strefa 3]])</f>
        <v>690</v>
      </c>
    </row>
    <row r="19" spans="2:23" ht="51" x14ac:dyDescent="0.2">
      <c r="B19" s="66" t="s">
        <v>8</v>
      </c>
      <c r="C19" s="66" t="s">
        <v>49</v>
      </c>
      <c r="D19" s="66" t="s">
        <v>36</v>
      </c>
      <c r="E19" s="66" t="s">
        <v>37</v>
      </c>
      <c r="F19" s="66" t="s">
        <v>50</v>
      </c>
      <c r="G19" s="66" t="s">
        <v>2</v>
      </c>
      <c r="H19" s="54"/>
      <c r="I19" s="66" t="s">
        <v>803</v>
      </c>
      <c r="J19" s="66" t="s">
        <v>804</v>
      </c>
      <c r="K19" s="83" t="s">
        <v>120</v>
      </c>
      <c r="L19" s="83" t="s">
        <v>115</v>
      </c>
      <c r="M19" s="83" t="s">
        <v>36</v>
      </c>
      <c r="N19" s="83" t="s">
        <v>37</v>
      </c>
      <c r="O19" s="83" t="s">
        <v>61</v>
      </c>
      <c r="P19" s="83" t="s">
        <v>105</v>
      </c>
      <c r="Q19" s="83" t="s">
        <v>116</v>
      </c>
      <c r="R19" s="83" t="s">
        <v>13</v>
      </c>
      <c r="S19" s="85">
        <v>8</v>
      </c>
      <c r="T19" s="55">
        <v>10800</v>
      </c>
      <c r="U19" s="176">
        <v>0</v>
      </c>
      <c r="V19" s="176"/>
      <c r="W19" s="86">
        <f>SUM(Tabela210[[#This Row],[Strefa 1]:[Strefa 3]])</f>
        <v>10800</v>
      </c>
    </row>
    <row r="20" spans="2:23" ht="51" x14ac:dyDescent="0.2">
      <c r="B20" s="66" t="s">
        <v>8</v>
      </c>
      <c r="C20" s="66" t="s">
        <v>49</v>
      </c>
      <c r="D20" s="66" t="s">
        <v>36</v>
      </c>
      <c r="E20" s="66" t="s">
        <v>37</v>
      </c>
      <c r="F20" s="66" t="s">
        <v>50</v>
      </c>
      <c r="G20" s="66" t="s">
        <v>2</v>
      </c>
      <c r="H20" s="54"/>
      <c r="I20" s="66" t="s">
        <v>803</v>
      </c>
      <c r="J20" s="66" t="s">
        <v>804</v>
      </c>
      <c r="K20" s="83" t="s">
        <v>126</v>
      </c>
      <c r="L20" s="83" t="s">
        <v>67</v>
      </c>
      <c r="M20" s="83" t="s">
        <v>36</v>
      </c>
      <c r="N20" s="83" t="s">
        <v>37</v>
      </c>
      <c r="O20" s="83" t="s">
        <v>61</v>
      </c>
      <c r="P20" s="83" t="s">
        <v>127</v>
      </c>
      <c r="Q20" s="83" t="s">
        <v>89</v>
      </c>
      <c r="R20" s="83" t="s">
        <v>13</v>
      </c>
      <c r="S20" s="85">
        <v>4</v>
      </c>
      <c r="T20" s="87">
        <v>1890</v>
      </c>
      <c r="U20" s="176">
        <v>0</v>
      </c>
      <c r="V20" s="176"/>
      <c r="W20" s="86">
        <f>SUM(Tabela210[[#This Row],[Strefa 1]:[Strefa 3]])</f>
        <v>1890</v>
      </c>
    </row>
    <row r="21" spans="2:23" ht="51" x14ac:dyDescent="0.2">
      <c r="B21" s="66" t="s">
        <v>8</v>
      </c>
      <c r="C21" s="66" t="s">
        <v>49</v>
      </c>
      <c r="D21" s="66" t="s">
        <v>36</v>
      </c>
      <c r="E21" s="66" t="s">
        <v>37</v>
      </c>
      <c r="F21" s="66" t="s">
        <v>50</v>
      </c>
      <c r="G21" s="66" t="s">
        <v>2</v>
      </c>
      <c r="H21" s="54"/>
      <c r="I21" s="66" t="s">
        <v>803</v>
      </c>
      <c r="J21" s="66" t="s">
        <v>804</v>
      </c>
      <c r="K21" s="83" t="s">
        <v>128</v>
      </c>
      <c r="L21" s="83" t="s">
        <v>60</v>
      </c>
      <c r="M21" s="83" t="s">
        <v>36</v>
      </c>
      <c r="N21" s="83" t="s">
        <v>37</v>
      </c>
      <c r="O21" s="83" t="s">
        <v>61</v>
      </c>
      <c r="P21" s="83" t="s">
        <v>127</v>
      </c>
      <c r="Q21" s="84"/>
      <c r="R21" s="83" t="s">
        <v>13</v>
      </c>
      <c r="S21" s="85">
        <v>11</v>
      </c>
      <c r="T21" s="55">
        <v>12600</v>
      </c>
      <c r="U21" s="176">
        <v>0</v>
      </c>
      <c r="V21" s="176"/>
      <c r="W21" s="86">
        <f>SUM(Tabela210[[#This Row],[Strefa 1]:[Strefa 3]])</f>
        <v>12600</v>
      </c>
    </row>
    <row r="22" spans="2:23" ht="51" x14ac:dyDescent="0.2">
      <c r="B22" s="66" t="s">
        <v>8</v>
      </c>
      <c r="C22" s="66" t="s">
        <v>49</v>
      </c>
      <c r="D22" s="66" t="s">
        <v>36</v>
      </c>
      <c r="E22" s="66" t="s">
        <v>37</v>
      </c>
      <c r="F22" s="66" t="s">
        <v>50</v>
      </c>
      <c r="G22" s="66" t="s">
        <v>2</v>
      </c>
      <c r="H22" s="54"/>
      <c r="I22" s="66" t="s">
        <v>803</v>
      </c>
      <c r="J22" s="66" t="s">
        <v>804</v>
      </c>
      <c r="K22" s="83" t="s">
        <v>129</v>
      </c>
      <c r="L22" s="83" t="s">
        <v>130</v>
      </c>
      <c r="M22" s="83" t="s">
        <v>36</v>
      </c>
      <c r="N22" s="83" t="s">
        <v>37</v>
      </c>
      <c r="O22" s="83" t="s">
        <v>61</v>
      </c>
      <c r="P22" s="83" t="s">
        <v>64</v>
      </c>
      <c r="Q22" s="83" t="s">
        <v>131</v>
      </c>
      <c r="R22" s="83" t="s">
        <v>5</v>
      </c>
      <c r="S22" s="85">
        <v>3</v>
      </c>
      <c r="T22" s="87">
        <v>300</v>
      </c>
      <c r="U22" s="176">
        <v>0</v>
      </c>
      <c r="V22" s="176"/>
      <c r="W22" s="86">
        <f>SUM(Tabela210[[#This Row],[Strefa 1]:[Strefa 3]])</f>
        <v>300</v>
      </c>
    </row>
    <row r="23" spans="2:23" ht="51" x14ac:dyDescent="0.2">
      <c r="B23" s="66" t="s">
        <v>8</v>
      </c>
      <c r="C23" s="66" t="s">
        <v>49</v>
      </c>
      <c r="D23" s="66" t="s">
        <v>36</v>
      </c>
      <c r="E23" s="66" t="s">
        <v>37</v>
      </c>
      <c r="F23" s="66" t="s">
        <v>50</v>
      </c>
      <c r="G23" s="66" t="s">
        <v>2</v>
      </c>
      <c r="H23" s="54"/>
      <c r="I23" s="66" t="s">
        <v>803</v>
      </c>
      <c r="J23" s="66" t="s">
        <v>804</v>
      </c>
      <c r="K23" s="83" t="s">
        <v>148</v>
      </c>
      <c r="L23" s="83" t="s">
        <v>49</v>
      </c>
      <c r="M23" s="83" t="s">
        <v>36</v>
      </c>
      <c r="N23" s="83" t="s">
        <v>37</v>
      </c>
      <c r="O23" s="83" t="s">
        <v>149</v>
      </c>
      <c r="P23" s="83" t="s">
        <v>150</v>
      </c>
      <c r="Q23" s="83"/>
      <c r="R23" s="66" t="s">
        <v>13</v>
      </c>
      <c r="S23" s="67">
        <v>10</v>
      </c>
      <c r="T23" s="55">
        <v>26700</v>
      </c>
      <c r="U23" s="176">
        <v>0</v>
      </c>
      <c r="V23" s="176"/>
      <c r="W23" s="86">
        <f>SUM(Tabela210[[#This Row],[Strefa 1]:[Strefa 3]])</f>
        <v>26700</v>
      </c>
    </row>
    <row r="24" spans="2:23" ht="51" x14ac:dyDescent="0.2">
      <c r="B24" s="66" t="s">
        <v>8</v>
      </c>
      <c r="C24" s="66" t="s">
        <v>49</v>
      </c>
      <c r="D24" s="66" t="s">
        <v>36</v>
      </c>
      <c r="E24" s="66" t="s">
        <v>37</v>
      </c>
      <c r="F24" s="66" t="s">
        <v>50</v>
      </c>
      <c r="G24" s="66" t="s">
        <v>2</v>
      </c>
      <c r="H24" s="54"/>
      <c r="I24" s="66" t="s">
        <v>803</v>
      </c>
      <c r="J24" s="66" t="s">
        <v>804</v>
      </c>
      <c r="K24" s="83" t="s">
        <v>189</v>
      </c>
      <c r="L24" s="83" t="s">
        <v>190</v>
      </c>
      <c r="M24" s="83" t="s">
        <v>36</v>
      </c>
      <c r="N24" s="83" t="s">
        <v>37</v>
      </c>
      <c r="O24" s="83" t="s">
        <v>191</v>
      </c>
      <c r="P24" s="83" t="s">
        <v>184</v>
      </c>
      <c r="Q24" s="84"/>
      <c r="R24" s="83" t="s">
        <v>5</v>
      </c>
      <c r="S24" s="67">
        <v>14</v>
      </c>
      <c r="T24" s="55">
        <v>54600</v>
      </c>
      <c r="U24" s="176">
        <v>0</v>
      </c>
      <c r="V24" s="176"/>
      <c r="W24" s="86">
        <f>SUM(Tabela210[[#This Row],[Strefa 1]:[Strefa 3]])</f>
        <v>54600</v>
      </c>
    </row>
    <row r="25" spans="2:23" ht="51" x14ac:dyDescent="0.2">
      <c r="B25" s="66" t="s">
        <v>8</v>
      </c>
      <c r="C25" s="66" t="s">
        <v>49</v>
      </c>
      <c r="D25" s="66" t="s">
        <v>36</v>
      </c>
      <c r="E25" s="66" t="s">
        <v>37</v>
      </c>
      <c r="F25" s="66" t="s">
        <v>50</v>
      </c>
      <c r="G25" s="66" t="s">
        <v>2</v>
      </c>
      <c r="H25" s="54"/>
      <c r="I25" s="66" t="s">
        <v>803</v>
      </c>
      <c r="J25" s="66" t="s">
        <v>804</v>
      </c>
      <c r="K25" s="66" t="s">
        <v>108</v>
      </c>
      <c r="L25" s="66" t="s">
        <v>109</v>
      </c>
      <c r="M25" s="66" t="s">
        <v>36</v>
      </c>
      <c r="N25" s="66" t="s">
        <v>37</v>
      </c>
      <c r="O25" s="83" t="s">
        <v>110</v>
      </c>
      <c r="P25" s="83" t="s">
        <v>111</v>
      </c>
      <c r="Q25" s="84"/>
      <c r="R25" s="83" t="s">
        <v>13</v>
      </c>
      <c r="S25" s="85">
        <v>5</v>
      </c>
      <c r="T25" s="87">
        <v>870</v>
      </c>
      <c r="U25" s="176">
        <v>0</v>
      </c>
      <c r="V25" s="176"/>
      <c r="W25" s="86">
        <f>SUM(Tabela210[[#This Row],[Strefa 1]:[Strefa 3]])</f>
        <v>870</v>
      </c>
    </row>
    <row r="26" spans="2:23" ht="51" x14ac:dyDescent="0.2">
      <c r="B26" s="66" t="s">
        <v>8</v>
      </c>
      <c r="C26" s="66" t="s">
        <v>49</v>
      </c>
      <c r="D26" s="66" t="s">
        <v>36</v>
      </c>
      <c r="E26" s="66" t="s">
        <v>37</v>
      </c>
      <c r="F26" s="66" t="s">
        <v>50</v>
      </c>
      <c r="G26" s="66" t="s">
        <v>2</v>
      </c>
      <c r="H26" s="54"/>
      <c r="I26" s="66" t="s">
        <v>803</v>
      </c>
      <c r="J26" s="66" t="s">
        <v>804</v>
      </c>
      <c r="K26" s="83" t="s">
        <v>112</v>
      </c>
      <c r="L26" s="83" t="s">
        <v>49</v>
      </c>
      <c r="M26" s="83" t="s">
        <v>36</v>
      </c>
      <c r="N26" s="83" t="s">
        <v>37</v>
      </c>
      <c r="O26" s="83" t="s">
        <v>110</v>
      </c>
      <c r="P26" s="83" t="s">
        <v>113</v>
      </c>
      <c r="Q26" s="84"/>
      <c r="R26" s="83" t="s">
        <v>13</v>
      </c>
      <c r="S26" s="85">
        <v>5</v>
      </c>
      <c r="T26" s="55">
        <v>3060</v>
      </c>
      <c r="U26" s="176">
        <v>0</v>
      </c>
      <c r="V26" s="176"/>
      <c r="W26" s="86">
        <f>SUM(Tabela210[[#This Row],[Strefa 1]:[Strefa 3]])</f>
        <v>3060</v>
      </c>
    </row>
    <row r="27" spans="2:23" ht="51" x14ac:dyDescent="0.2">
      <c r="B27" s="66" t="s">
        <v>8</v>
      </c>
      <c r="C27" s="66" t="s">
        <v>49</v>
      </c>
      <c r="D27" s="66" t="s">
        <v>36</v>
      </c>
      <c r="E27" s="66" t="s">
        <v>37</v>
      </c>
      <c r="F27" s="66" t="s">
        <v>50</v>
      </c>
      <c r="G27" s="66" t="s">
        <v>2</v>
      </c>
      <c r="H27" s="54"/>
      <c r="I27" s="66" t="s">
        <v>803</v>
      </c>
      <c r="J27" s="66" t="s">
        <v>804</v>
      </c>
      <c r="K27" s="83" t="s">
        <v>124</v>
      </c>
      <c r="L27" s="83" t="s">
        <v>60</v>
      </c>
      <c r="M27" s="83" t="s">
        <v>36</v>
      </c>
      <c r="N27" s="83" t="s">
        <v>37</v>
      </c>
      <c r="O27" s="83" t="s">
        <v>110</v>
      </c>
      <c r="P27" s="83" t="s">
        <v>125</v>
      </c>
      <c r="Q27" s="84"/>
      <c r="R27" s="83" t="s">
        <v>13</v>
      </c>
      <c r="S27" s="85">
        <v>5</v>
      </c>
      <c r="T27" s="55">
        <v>1980</v>
      </c>
      <c r="U27" s="176">
        <v>0</v>
      </c>
      <c r="V27" s="176"/>
      <c r="W27" s="86">
        <f>SUM(Tabela210[[#This Row],[Strefa 1]:[Strefa 3]])</f>
        <v>1980</v>
      </c>
    </row>
    <row r="28" spans="2:23" ht="51" x14ac:dyDescent="0.2">
      <c r="B28" s="66" t="s">
        <v>8</v>
      </c>
      <c r="C28" s="66" t="s">
        <v>49</v>
      </c>
      <c r="D28" s="66" t="s">
        <v>36</v>
      </c>
      <c r="E28" s="66" t="s">
        <v>37</v>
      </c>
      <c r="F28" s="66" t="s">
        <v>50</v>
      </c>
      <c r="G28" s="66" t="s">
        <v>2</v>
      </c>
      <c r="H28" s="54"/>
      <c r="I28" s="66" t="s">
        <v>803</v>
      </c>
      <c r="J28" s="66" t="s">
        <v>804</v>
      </c>
      <c r="K28" s="69" t="s">
        <v>716</v>
      </c>
      <c r="L28" s="83" t="s">
        <v>210</v>
      </c>
      <c r="M28" s="83" t="s">
        <v>36</v>
      </c>
      <c r="N28" s="83" t="s">
        <v>37</v>
      </c>
      <c r="O28" s="83" t="s">
        <v>48</v>
      </c>
      <c r="P28" s="83" t="s">
        <v>2</v>
      </c>
      <c r="Q28" s="83" t="s">
        <v>211</v>
      </c>
      <c r="R28" s="83" t="s">
        <v>5</v>
      </c>
      <c r="S28" s="67">
        <v>14</v>
      </c>
      <c r="T28" s="55">
        <v>36600</v>
      </c>
      <c r="U28" s="176">
        <v>0</v>
      </c>
      <c r="V28" s="176"/>
      <c r="W28" s="86">
        <f>SUM(Tabela210[[#This Row],[Strefa 1]:[Strefa 3]])</f>
        <v>36600</v>
      </c>
    </row>
    <row r="29" spans="2:23" ht="51" x14ac:dyDescent="0.2">
      <c r="B29" s="66" t="s">
        <v>8</v>
      </c>
      <c r="C29" s="66" t="s">
        <v>49</v>
      </c>
      <c r="D29" s="66" t="s">
        <v>36</v>
      </c>
      <c r="E29" s="66" t="s">
        <v>37</v>
      </c>
      <c r="F29" s="66" t="s">
        <v>50</v>
      </c>
      <c r="G29" s="66" t="s">
        <v>2</v>
      </c>
      <c r="H29" s="54"/>
      <c r="I29" s="66" t="s">
        <v>803</v>
      </c>
      <c r="J29" s="66" t="s">
        <v>804</v>
      </c>
      <c r="K29" s="83" t="s">
        <v>161</v>
      </c>
      <c r="L29" s="83" t="s">
        <v>162</v>
      </c>
      <c r="M29" s="83" t="s">
        <v>36</v>
      </c>
      <c r="N29" s="83" t="s">
        <v>37</v>
      </c>
      <c r="O29" s="83" t="s">
        <v>163</v>
      </c>
      <c r="P29" s="83" t="s">
        <v>164</v>
      </c>
      <c r="Q29" s="84"/>
      <c r="R29" s="83" t="s">
        <v>12</v>
      </c>
      <c r="S29" s="85">
        <v>90</v>
      </c>
      <c r="T29" s="87">
        <v>660000</v>
      </c>
      <c r="U29" s="152">
        <v>0</v>
      </c>
      <c r="V29" s="152"/>
      <c r="W29" s="86">
        <f>SUM(Tabela210[[#This Row],[Strefa 1]:[Strefa 3]])</f>
        <v>660000</v>
      </c>
    </row>
    <row r="30" spans="2:23" ht="51" x14ac:dyDescent="0.2">
      <c r="B30" s="66" t="s">
        <v>8</v>
      </c>
      <c r="C30" s="66" t="s">
        <v>49</v>
      </c>
      <c r="D30" s="66" t="s">
        <v>36</v>
      </c>
      <c r="E30" s="66" t="s">
        <v>37</v>
      </c>
      <c r="F30" s="66" t="s">
        <v>50</v>
      </c>
      <c r="G30" s="66" t="s">
        <v>2</v>
      </c>
      <c r="H30" s="54"/>
      <c r="I30" s="66" t="s">
        <v>803</v>
      </c>
      <c r="J30" s="66" t="s">
        <v>804</v>
      </c>
      <c r="K30" s="83" t="s">
        <v>170</v>
      </c>
      <c r="L30" s="83" t="s">
        <v>171</v>
      </c>
      <c r="M30" s="83" t="s">
        <v>36</v>
      </c>
      <c r="N30" s="83" t="s">
        <v>37</v>
      </c>
      <c r="O30" s="83" t="s">
        <v>172</v>
      </c>
      <c r="P30" s="83" t="s">
        <v>173</v>
      </c>
      <c r="Q30" s="84"/>
      <c r="R30" s="83" t="s">
        <v>13</v>
      </c>
      <c r="S30" s="85">
        <v>7</v>
      </c>
      <c r="T30" s="55">
        <v>4500</v>
      </c>
      <c r="U30" s="176">
        <v>0</v>
      </c>
      <c r="V30" s="176"/>
      <c r="W30" s="86">
        <f>SUM(Tabela210[[#This Row],[Strefa 1]:[Strefa 3]])</f>
        <v>4500</v>
      </c>
    </row>
    <row r="31" spans="2:23" ht="51" x14ac:dyDescent="0.2">
      <c r="B31" s="66" t="s">
        <v>8</v>
      </c>
      <c r="C31" s="66" t="s">
        <v>49</v>
      </c>
      <c r="D31" s="66" t="s">
        <v>36</v>
      </c>
      <c r="E31" s="66" t="s">
        <v>37</v>
      </c>
      <c r="F31" s="66" t="s">
        <v>50</v>
      </c>
      <c r="G31" s="66" t="s">
        <v>2</v>
      </c>
      <c r="H31" s="54"/>
      <c r="I31" s="66" t="s">
        <v>803</v>
      </c>
      <c r="J31" s="66" t="s">
        <v>804</v>
      </c>
      <c r="K31" s="83" t="s">
        <v>192</v>
      </c>
      <c r="L31" s="83" t="s">
        <v>193</v>
      </c>
      <c r="M31" s="83" t="s">
        <v>36</v>
      </c>
      <c r="N31" s="83" t="s">
        <v>37</v>
      </c>
      <c r="O31" s="83" t="s">
        <v>172</v>
      </c>
      <c r="P31" s="83" t="s">
        <v>173</v>
      </c>
      <c r="Q31" s="84" t="s">
        <v>757</v>
      </c>
      <c r="R31" s="83" t="s">
        <v>13</v>
      </c>
      <c r="S31" s="85">
        <v>7</v>
      </c>
      <c r="T31" s="55">
        <v>900</v>
      </c>
      <c r="U31" s="176">
        <v>0</v>
      </c>
      <c r="V31" s="176"/>
      <c r="W31" s="86">
        <f>SUM(Tabela210[[#This Row],[Strefa 1]:[Strefa 3]])</f>
        <v>900</v>
      </c>
    </row>
    <row r="32" spans="2:23" ht="51" x14ac:dyDescent="0.2">
      <c r="B32" s="66" t="s">
        <v>8</v>
      </c>
      <c r="C32" s="66" t="s">
        <v>49</v>
      </c>
      <c r="D32" s="66" t="s">
        <v>36</v>
      </c>
      <c r="E32" s="66" t="s">
        <v>37</v>
      </c>
      <c r="F32" s="66" t="s">
        <v>50</v>
      </c>
      <c r="G32" s="66" t="s">
        <v>2</v>
      </c>
      <c r="H32" s="54"/>
      <c r="I32" s="66" t="s">
        <v>803</v>
      </c>
      <c r="J32" s="66" t="s">
        <v>804</v>
      </c>
      <c r="K32" s="83" t="s">
        <v>138</v>
      </c>
      <c r="L32" s="83" t="s">
        <v>139</v>
      </c>
      <c r="M32" s="83" t="s">
        <v>36</v>
      </c>
      <c r="N32" s="83" t="s">
        <v>37</v>
      </c>
      <c r="O32" s="83" t="s">
        <v>140</v>
      </c>
      <c r="P32" s="83" t="s">
        <v>141</v>
      </c>
      <c r="Q32" s="84" t="s">
        <v>758</v>
      </c>
      <c r="R32" s="83" t="s">
        <v>6</v>
      </c>
      <c r="S32" s="85">
        <v>25</v>
      </c>
      <c r="T32" s="55">
        <v>26700</v>
      </c>
      <c r="U32" s="55">
        <v>58200</v>
      </c>
      <c r="V32" s="176"/>
      <c r="W32" s="86">
        <f>SUM(Tabela210[[#This Row],[Strefa 1]:[Strefa 3]])</f>
        <v>84900</v>
      </c>
    </row>
    <row r="33" spans="2:23" ht="51" x14ac:dyDescent="0.2">
      <c r="B33" s="66" t="s">
        <v>8</v>
      </c>
      <c r="C33" s="66" t="s">
        <v>49</v>
      </c>
      <c r="D33" s="66" t="s">
        <v>36</v>
      </c>
      <c r="E33" s="66" t="s">
        <v>37</v>
      </c>
      <c r="F33" s="66" t="s">
        <v>50</v>
      </c>
      <c r="G33" s="66" t="s">
        <v>2</v>
      </c>
      <c r="H33" s="54"/>
      <c r="I33" s="66" t="s">
        <v>803</v>
      </c>
      <c r="J33" s="66" t="s">
        <v>804</v>
      </c>
      <c r="K33" s="83" t="s">
        <v>51</v>
      </c>
      <c r="L33" s="83" t="s">
        <v>49</v>
      </c>
      <c r="M33" s="83" t="s">
        <v>36</v>
      </c>
      <c r="N33" s="83" t="s">
        <v>37</v>
      </c>
      <c r="O33" s="83" t="s">
        <v>52</v>
      </c>
      <c r="P33" s="83" t="s">
        <v>3</v>
      </c>
      <c r="Q33" s="83" t="s">
        <v>53</v>
      </c>
      <c r="R33" s="83" t="s">
        <v>5</v>
      </c>
      <c r="S33" s="85">
        <v>1.5</v>
      </c>
      <c r="T33" s="87">
        <v>240</v>
      </c>
      <c r="U33" s="176">
        <v>0</v>
      </c>
      <c r="V33" s="176"/>
      <c r="W33" s="86">
        <f>SUM(Tabela210[[#This Row],[Strefa 1]:[Strefa 3]])</f>
        <v>240</v>
      </c>
    </row>
    <row r="34" spans="2:23" ht="51" x14ac:dyDescent="0.2">
      <c r="B34" s="66" t="s">
        <v>8</v>
      </c>
      <c r="C34" s="66" t="s">
        <v>49</v>
      </c>
      <c r="D34" s="66" t="s">
        <v>36</v>
      </c>
      <c r="E34" s="66" t="s">
        <v>37</v>
      </c>
      <c r="F34" s="66" t="s">
        <v>50</v>
      </c>
      <c r="G34" s="66" t="s">
        <v>2</v>
      </c>
      <c r="H34" s="54"/>
      <c r="I34" s="66" t="s">
        <v>803</v>
      </c>
      <c r="J34" s="66" t="s">
        <v>804</v>
      </c>
      <c r="K34" s="83" t="s">
        <v>132</v>
      </c>
      <c r="L34" s="83" t="s">
        <v>133</v>
      </c>
      <c r="M34" s="83" t="s">
        <v>36</v>
      </c>
      <c r="N34" s="83" t="s">
        <v>37</v>
      </c>
      <c r="O34" s="83" t="s">
        <v>52</v>
      </c>
      <c r="P34" s="83" t="s">
        <v>3</v>
      </c>
      <c r="Q34" s="84"/>
      <c r="R34" s="83" t="s">
        <v>5</v>
      </c>
      <c r="S34" s="85">
        <v>6.6</v>
      </c>
      <c r="T34" s="87">
        <v>4500</v>
      </c>
      <c r="U34" s="176">
        <v>0</v>
      </c>
      <c r="V34" s="176"/>
      <c r="W34" s="86">
        <f>SUM(Tabela210[[#This Row],[Strefa 1]:[Strefa 3]])</f>
        <v>4500</v>
      </c>
    </row>
    <row r="35" spans="2:23" ht="51" x14ac:dyDescent="0.2">
      <c r="B35" s="66" t="s">
        <v>8</v>
      </c>
      <c r="C35" s="66" t="s">
        <v>49</v>
      </c>
      <c r="D35" s="66" t="s">
        <v>36</v>
      </c>
      <c r="E35" s="66" t="s">
        <v>37</v>
      </c>
      <c r="F35" s="66" t="s">
        <v>50</v>
      </c>
      <c r="G35" s="66" t="s">
        <v>2</v>
      </c>
      <c r="H35" s="54"/>
      <c r="I35" s="66" t="s">
        <v>803</v>
      </c>
      <c r="J35" s="66" t="s">
        <v>804</v>
      </c>
      <c r="K35" s="83" t="s">
        <v>165</v>
      </c>
      <c r="L35" s="83" t="s">
        <v>139</v>
      </c>
      <c r="M35" s="83" t="s">
        <v>36</v>
      </c>
      <c r="N35" s="83" t="s">
        <v>37</v>
      </c>
      <c r="O35" s="83" t="s">
        <v>95</v>
      </c>
      <c r="P35" s="83" t="s">
        <v>164</v>
      </c>
      <c r="Q35" s="84"/>
      <c r="R35" s="83" t="s">
        <v>5</v>
      </c>
      <c r="S35" s="85">
        <v>30</v>
      </c>
      <c r="T35" s="55">
        <v>148500</v>
      </c>
      <c r="U35" s="176">
        <v>0</v>
      </c>
      <c r="V35" s="176"/>
      <c r="W35" s="86">
        <f>SUM(Tabela210[[#This Row],[Strefa 1]:[Strefa 3]])</f>
        <v>148500</v>
      </c>
    </row>
    <row r="36" spans="2:23" ht="51" x14ac:dyDescent="0.2">
      <c r="B36" s="66" t="s">
        <v>8</v>
      </c>
      <c r="C36" s="66" t="s">
        <v>49</v>
      </c>
      <c r="D36" s="66" t="s">
        <v>36</v>
      </c>
      <c r="E36" s="66" t="s">
        <v>37</v>
      </c>
      <c r="F36" s="66" t="s">
        <v>50</v>
      </c>
      <c r="G36" s="66" t="s">
        <v>2</v>
      </c>
      <c r="H36" s="54"/>
      <c r="I36" s="66" t="s">
        <v>803</v>
      </c>
      <c r="J36" s="66" t="s">
        <v>804</v>
      </c>
      <c r="K36" s="83" t="s">
        <v>94</v>
      </c>
      <c r="L36" s="83" t="s">
        <v>60</v>
      </c>
      <c r="M36" s="83" t="s">
        <v>47</v>
      </c>
      <c r="N36" s="83" t="s">
        <v>37</v>
      </c>
      <c r="O36" s="83" t="s">
        <v>95</v>
      </c>
      <c r="P36" s="83" t="s">
        <v>96</v>
      </c>
      <c r="Q36" s="88"/>
      <c r="R36" s="66" t="s">
        <v>14</v>
      </c>
      <c r="S36" s="67">
        <v>3.5</v>
      </c>
      <c r="T36" s="55">
        <v>1380</v>
      </c>
      <c r="U36" s="55">
        <v>660</v>
      </c>
      <c r="V36" s="176"/>
      <c r="W36" s="86">
        <f>SUM(Tabela210[[#This Row],[Strefa 1]:[Strefa 3]])</f>
        <v>2040</v>
      </c>
    </row>
    <row r="37" spans="2:23" ht="51" x14ac:dyDescent="0.2">
      <c r="B37" s="66" t="s">
        <v>8</v>
      </c>
      <c r="C37" s="66" t="s">
        <v>49</v>
      </c>
      <c r="D37" s="66" t="s">
        <v>36</v>
      </c>
      <c r="E37" s="66" t="s">
        <v>37</v>
      </c>
      <c r="F37" s="66" t="s">
        <v>50</v>
      </c>
      <c r="G37" s="66" t="s">
        <v>2</v>
      </c>
      <c r="H37" s="54"/>
      <c r="I37" s="66" t="s">
        <v>803</v>
      </c>
      <c r="J37" s="66" t="s">
        <v>804</v>
      </c>
      <c r="K37" s="83" t="s">
        <v>207</v>
      </c>
      <c r="L37" s="83" t="s">
        <v>182</v>
      </c>
      <c r="M37" s="83" t="s">
        <v>47</v>
      </c>
      <c r="N37" s="83" t="s">
        <v>37</v>
      </c>
      <c r="O37" s="83" t="s">
        <v>759</v>
      </c>
      <c r="P37" s="83">
        <v>6</v>
      </c>
      <c r="Q37" s="83" t="s">
        <v>209</v>
      </c>
      <c r="R37" s="83" t="s">
        <v>9</v>
      </c>
      <c r="S37" s="67">
        <v>13</v>
      </c>
      <c r="T37" s="55">
        <v>14400</v>
      </c>
      <c r="U37" s="176">
        <v>0</v>
      </c>
      <c r="V37" s="176"/>
      <c r="W37" s="86">
        <f>SUM(Tabela210[[#This Row],[Strefa 1]:[Strefa 3]])</f>
        <v>14400</v>
      </c>
    </row>
    <row r="38" spans="2:23" ht="51" x14ac:dyDescent="0.2">
      <c r="B38" s="66" t="s">
        <v>8</v>
      </c>
      <c r="C38" s="66" t="s">
        <v>49</v>
      </c>
      <c r="D38" s="66" t="s">
        <v>36</v>
      </c>
      <c r="E38" s="66" t="s">
        <v>37</v>
      </c>
      <c r="F38" s="66" t="s">
        <v>50</v>
      </c>
      <c r="G38" s="66" t="s">
        <v>2</v>
      </c>
      <c r="H38" s="54"/>
      <c r="I38" s="66" t="s">
        <v>803</v>
      </c>
      <c r="J38" s="66" t="s">
        <v>804</v>
      </c>
      <c r="K38" s="69" t="s">
        <v>181</v>
      </c>
      <c r="L38" s="83" t="s">
        <v>182</v>
      </c>
      <c r="M38" s="83" t="s">
        <v>36</v>
      </c>
      <c r="N38" s="83" t="s">
        <v>37</v>
      </c>
      <c r="O38" s="83" t="s">
        <v>759</v>
      </c>
      <c r="P38" s="83">
        <v>8</v>
      </c>
      <c r="Q38" s="84"/>
      <c r="R38" s="83" t="s">
        <v>10</v>
      </c>
      <c r="S38" s="67" t="s">
        <v>760</v>
      </c>
      <c r="T38" s="55">
        <v>2526000</v>
      </c>
      <c r="U38" s="176">
        <v>0</v>
      </c>
      <c r="V38" s="176"/>
      <c r="W38" s="86">
        <f>SUM(Tabela210[[#This Row],[Strefa 1]:[Strefa 3]])</f>
        <v>2526000</v>
      </c>
    </row>
    <row r="39" spans="2:23" ht="51" x14ac:dyDescent="0.2">
      <c r="B39" s="66" t="s">
        <v>8</v>
      </c>
      <c r="C39" s="66" t="s">
        <v>49</v>
      </c>
      <c r="D39" s="66" t="s">
        <v>36</v>
      </c>
      <c r="E39" s="66" t="s">
        <v>37</v>
      </c>
      <c r="F39" s="66" t="s">
        <v>50</v>
      </c>
      <c r="G39" s="66" t="s">
        <v>2</v>
      </c>
      <c r="H39" s="54"/>
      <c r="I39" s="66" t="s">
        <v>803</v>
      </c>
      <c r="J39" s="66" t="s">
        <v>804</v>
      </c>
      <c r="K39" s="83" t="s">
        <v>77</v>
      </c>
      <c r="L39" s="83" t="s">
        <v>60</v>
      </c>
      <c r="M39" s="83" t="s">
        <v>36</v>
      </c>
      <c r="N39" s="83" t="s">
        <v>37</v>
      </c>
      <c r="O39" s="83" t="s">
        <v>78</v>
      </c>
      <c r="P39" s="83" t="s">
        <v>79</v>
      </c>
      <c r="Q39" s="84"/>
      <c r="R39" s="83" t="s">
        <v>13</v>
      </c>
      <c r="S39" s="85">
        <v>10</v>
      </c>
      <c r="T39" s="55">
        <v>14400</v>
      </c>
      <c r="U39" s="176">
        <v>0</v>
      </c>
      <c r="V39" s="176"/>
      <c r="W39" s="86">
        <f>SUM(Tabela210[[#This Row],[Strefa 1]:[Strefa 3]])</f>
        <v>14400</v>
      </c>
    </row>
    <row r="40" spans="2:23" ht="51" x14ac:dyDescent="0.2">
      <c r="B40" s="66" t="s">
        <v>8</v>
      </c>
      <c r="C40" s="66" t="s">
        <v>49</v>
      </c>
      <c r="D40" s="66" t="s">
        <v>36</v>
      </c>
      <c r="E40" s="66" t="s">
        <v>37</v>
      </c>
      <c r="F40" s="66" t="s">
        <v>50</v>
      </c>
      <c r="G40" s="66" t="s">
        <v>2</v>
      </c>
      <c r="H40" s="54"/>
      <c r="I40" s="66" t="s">
        <v>803</v>
      </c>
      <c r="J40" s="66" t="s">
        <v>804</v>
      </c>
      <c r="K40" s="83" t="s">
        <v>88</v>
      </c>
      <c r="L40" s="83" t="s">
        <v>67</v>
      </c>
      <c r="M40" s="83" t="s">
        <v>36</v>
      </c>
      <c r="N40" s="83" t="s">
        <v>37</v>
      </c>
      <c r="O40" s="83" t="s">
        <v>78</v>
      </c>
      <c r="P40" s="83" t="s">
        <v>79</v>
      </c>
      <c r="Q40" s="83" t="s">
        <v>89</v>
      </c>
      <c r="R40" s="83" t="s">
        <v>13</v>
      </c>
      <c r="S40" s="85">
        <v>4</v>
      </c>
      <c r="T40" s="55">
        <v>3300</v>
      </c>
      <c r="U40" s="176">
        <v>0</v>
      </c>
      <c r="V40" s="176"/>
      <c r="W40" s="86">
        <f>SUM(Tabela210[[#This Row],[Strefa 1]:[Strefa 3]])</f>
        <v>3300</v>
      </c>
    </row>
    <row r="41" spans="2:23" ht="51" x14ac:dyDescent="0.2">
      <c r="B41" s="66" t="s">
        <v>8</v>
      </c>
      <c r="C41" s="66" t="s">
        <v>49</v>
      </c>
      <c r="D41" s="66" t="s">
        <v>36</v>
      </c>
      <c r="E41" s="66" t="s">
        <v>37</v>
      </c>
      <c r="F41" s="66" t="s">
        <v>50</v>
      </c>
      <c r="G41" s="66" t="s">
        <v>2</v>
      </c>
      <c r="H41" s="54"/>
      <c r="I41" s="66" t="s">
        <v>803</v>
      </c>
      <c r="J41" s="66" t="s">
        <v>804</v>
      </c>
      <c r="K41" s="83" t="s">
        <v>54</v>
      </c>
      <c r="L41" s="83" t="s">
        <v>55</v>
      </c>
      <c r="M41" s="83" t="s">
        <v>36</v>
      </c>
      <c r="N41" s="83" t="s">
        <v>37</v>
      </c>
      <c r="O41" s="83" t="s">
        <v>56</v>
      </c>
      <c r="P41" s="83" t="s">
        <v>57</v>
      </c>
      <c r="Q41" s="83" t="s">
        <v>58</v>
      </c>
      <c r="R41" s="83" t="s">
        <v>13</v>
      </c>
      <c r="S41" s="85">
        <v>6</v>
      </c>
      <c r="T41" s="55">
        <v>8700</v>
      </c>
      <c r="U41" s="176">
        <v>0</v>
      </c>
      <c r="V41" s="176"/>
      <c r="W41" s="86">
        <f>SUM(Tabela210[[#This Row],[Strefa 1]:[Strefa 3]])</f>
        <v>8700</v>
      </c>
    </row>
    <row r="42" spans="2:23" ht="51" x14ac:dyDescent="0.2">
      <c r="B42" s="66" t="s">
        <v>8</v>
      </c>
      <c r="C42" s="66" t="s">
        <v>49</v>
      </c>
      <c r="D42" s="66" t="s">
        <v>36</v>
      </c>
      <c r="E42" s="66" t="s">
        <v>37</v>
      </c>
      <c r="F42" s="66" t="s">
        <v>50</v>
      </c>
      <c r="G42" s="66" t="s">
        <v>2</v>
      </c>
      <c r="H42" s="54"/>
      <c r="I42" s="66" t="s">
        <v>803</v>
      </c>
      <c r="J42" s="66" t="s">
        <v>804</v>
      </c>
      <c r="K42" s="83" t="s">
        <v>142</v>
      </c>
      <c r="L42" s="83" t="s">
        <v>143</v>
      </c>
      <c r="M42" s="83" t="s">
        <v>36</v>
      </c>
      <c r="N42" s="83" t="s">
        <v>37</v>
      </c>
      <c r="O42" s="83" t="s">
        <v>56</v>
      </c>
      <c r="P42" s="83" t="s">
        <v>144</v>
      </c>
      <c r="Q42" s="84"/>
      <c r="R42" s="83" t="s">
        <v>5</v>
      </c>
      <c r="S42" s="85">
        <v>10</v>
      </c>
      <c r="T42" s="87">
        <v>10800</v>
      </c>
      <c r="U42" s="87">
        <v>0</v>
      </c>
      <c r="V42" s="176"/>
      <c r="W42" s="86">
        <f>SUM(Tabela210[[#This Row],[Strefa 1]:[Strefa 3]])</f>
        <v>10800</v>
      </c>
    </row>
    <row r="43" spans="2:23" ht="51" x14ac:dyDescent="0.2">
      <c r="B43" s="66" t="s">
        <v>8</v>
      </c>
      <c r="C43" s="66" t="s">
        <v>49</v>
      </c>
      <c r="D43" s="66" t="s">
        <v>36</v>
      </c>
      <c r="E43" s="66" t="s">
        <v>37</v>
      </c>
      <c r="F43" s="66" t="s">
        <v>50</v>
      </c>
      <c r="G43" s="66" t="s">
        <v>2</v>
      </c>
      <c r="H43" s="54"/>
      <c r="I43" s="66" t="s">
        <v>803</v>
      </c>
      <c r="J43" s="66" t="s">
        <v>804</v>
      </c>
      <c r="K43" s="83" t="s">
        <v>196</v>
      </c>
      <c r="L43" s="83" t="s">
        <v>197</v>
      </c>
      <c r="M43" s="83" t="s">
        <v>36</v>
      </c>
      <c r="N43" s="83" t="s">
        <v>37</v>
      </c>
      <c r="O43" s="83" t="s">
        <v>56</v>
      </c>
      <c r="P43" s="83" t="s">
        <v>198</v>
      </c>
      <c r="Q43" s="84"/>
      <c r="R43" s="83" t="s">
        <v>13</v>
      </c>
      <c r="S43" s="85">
        <v>17</v>
      </c>
      <c r="T43" s="55">
        <v>300</v>
      </c>
      <c r="U43" s="176">
        <v>0</v>
      </c>
      <c r="V43" s="176"/>
      <c r="W43" s="86">
        <f>SUM(Tabela210[[#This Row],[Strefa 1]:[Strefa 3]])</f>
        <v>300</v>
      </c>
    </row>
    <row r="44" spans="2:23" ht="51" x14ac:dyDescent="0.2">
      <c r="B44" s="66" t="s">
        <v>8</v>
      </c>
      <c r="C44" s="66" t="s">
        <v>49</v>
      </c>
      <c r="D44" s="66" t="s">
        <v>36</v>
      </c>
      <c r="E44" s="66" t="s">
        <v>37</v>
      </c>
      <c r="F44" s="66" t="s">
        <v>50</v>
      </c>
      <c r="G44" s="66" t="s">
        <v>2</v>
      </c>
      <c r="H44" s="54"/>
      <c r="I44" s="66" t="s">
        <v>803</v>
      </c>
      <c r="J44" s="66" t="s">
        <v>804</v>
      </c>
      <c r="K44" s="83" t="s">
        <v>157</v>
      </c>
      <c r="L44" s="83" t="s">
        <v>158</v>
      </c>
      <c r="M44" s="83" t="s">
        <v>47</v>
      </c>
      <c r="N44" s="83" t="s">
        <v>37</v>
      </c>
      <c r="O44" s="83" t="s">
        <v>159</v>
      </c>
      <c r="P44" s="83" t="s">
        <v>160</v>
      </c>
      <c r="Q44" s="84"/>
      <c r="R44" s="83" t="s">
        <v>5</v>
      </c>
      <c r="S44" s="85">
        <v>7</v>
      </c>
      <c r="T44" s="87">
        <v>36900</v>
      </c>
      <c r="U44" s="176">
        <v>0</v>
      </c>
      <c r="V44" s="176"/>
      <c r="W44" s="86">
        <f>SUM(Tabela210[[#This Row],[Strefa 1]:[Strefa 3]])</f>
        <v>36900</v>
      </c>
    </row>
    <row r="45" spans="2:23" ht="51" x14ac:dyDescent="0.2">
      <c r="B45" s="66" t="s">
        <v>8</v>
      </c>
      <c r="C45" s="66" t="s">
        <v>49</v>
      </c>
      <c r="D45" s="66" t="s">
        <v>36</v>
      </c>
      <c r="E45" s="66" t="s">
        <v>37</v>
      </c>
      <c r="F45" s="66" t="s">
        <v>50</v>
      </c>
      <c r="G45" s="66" t="s">
        <v>2</v>
      </c>
      <c r="H45" s="54"/>
      <c r="I45" s="66" t="s">
        <v>803</v>
      </c>
      <c r="J45" s="66" t="s">
        <v>804</v>
      </c>
      <c r="K45" s="83" t="s">
        <v>86</v>
      </c>
      <c r="L45" s="83" t="s">
        <v>60</v>
      </c>
      <c r="M45" s="83" t="s">
        <v>36</v>
      </c>
      <c r="N45" s="83" t="s">
        <v>37</v>
      </c>
      <c r="O45" s="83" t="s">
        <v>87</v>
      </c>
      <c r="P45" s="83" t="s">
        <v>2</v>
      </c>
      <c r="Q45" s="84"/>
      <c r="R45" s="83" t="s">
        <v>13</v>
      </c>
      <c r="S45" s="85">
        <v>7</v>
      </c>
      <c r="T45" s="55">
        <v>9000</v>
      </c>
      <c r="U45" s="176">
        <v>0</v>
      </c>
      <c r="V45" s="176"/>
      <c r="W45" s="86">
        <f>SUM(Tabela210[[#This Row],[Strefa 1]:[Strefa 3]])</f>
        <v>9000</v>
      </c>
    </row>
    <row r="46" spans="2:23" ht="51" x14ac:dyDescent="0.2">
      <c r="B46" s="66" t="s">
        <v>8</v>
      </c>
      <c r="C46" s="66" t="s">
        <v>49</v>
      </c>
      <c r="D46" s="66" t="s">
        <v>36</v>
      </c>
      <c r="E46" s="66" t="s">
        <v>37</v>
      </c>
      <c r="F46" s="66" t="s">
        <v>50</v>
      </c>
      <c r="G46" s="66" t="s">
        <v>2</v>
      </c>
      <c r="H46" s="54"/>
      <c r="I46" s="66" t="s">
        <v>803</v>
      </c>
      <c r="J46" s="66" t="s">
        <v>804</v>
      </c>
      <c r="K46" s="83" t="s">
        <v>205</v>
      </c>
      <c r="L46" s="83" t="s">
        <v>199</v>
      </c>
      <c r="M46" s="83" t="s">
        <v>36</v>
      </c>
      <c r="N46" s="83" t="s">
        <v>37</v>
      </c>
      <c r="O46" s="83" t="s">
        <v>206</v>
      </c>
      <c r="P46" s="83" t="s">
        <v>4</v>
      </c>
      <c r="Q46" s="84"/>
      <c r="R46" s="83" t="s">
        <v>5</v>
      </c>
      <c r="S46" s="85">
        <v>31.9</v>
      </c>
      <c r="T46" s="55">
        <v>6300</v>
      </c>
      <c r="U46" s="176">
        <v>0</v>
      </c>
      <c r="V46" s="176"/>
      <c r="W46" s="86">
        <f>SUM(Tabela210[[#This Row],[Strefa 1]:[Strefa 3]])</f>
        <v>6300</v>
      </c>
    </row>
    <row r="47" spans="2:23" ht="51" x14ac:dyDescent="0.2">
      <c r="B47" s="66" t="s">
        <v>8</v>
      </c>
      <c r="C47" s="66" t="s">
        <v>49</v>
      </c>
      <c r="D47" s="66" t="s">
        <v>36</v>
      </c>
      <c r="E47" s="66" t="s">
        <v>37</v>
      </c>
      <c r="F47" s="66" t="s">
        <v>50</v>
      </c>
      <c r="G47" s="66" t="s">
        <v>2</v>
      </c>
      <c r="H47" s="54"/>
      <c r="I47" s="66" t="s">
        <v>803</v>
      </c>
      <c r="J47" s="66" t="s">
        <v>804</v>
      </c>
      <c r="K47" s="83" t="s">
        <v>213</v>
      </c>
      <c r="L47" s="83" t="s">
        <v>212</v>
      </c>
      <c r="M47" s="83" t="s">
        <v>36</v>
      </c>
      <c r="N47" s="83" t="s">
        <v>37</v>
      </c>
      <c r="O47" s="83" t="s">
        <v>214</v>
      </c>
      <c r="P47" s="83" t="s">
        <v>215</v>
      </c>
      <c r="Q47" s="84"/>
      <c r="R47" s="83" t="s">
        <v>5</v>
      </c>
      <c r="S47" s="85">
        <v>5</v>
      </c>
      <c r="T47" s="87">
        <v>17100</v>
      </c>
      <c r="U47" s="87">
        <v>0</v>
      </c>
      <c r="V47" s="87"/>
      <c r="W47" s="86">
        <f>SUM(Tabela210[[#This Row],[Strefa 1]:[Strefa 3]])</f>
        <v>17100</v>
      </c>
    </row>
    <row r="48" spans="2:23" ht="51" x14ac:dyDescent="0.2">
      <c r="B48" s="66" t="s">
        <v>8</v>
      </c>
      <c r="C48" s="66" t="s">
        <v>49</v>
      </c>
      <c r="D48" s="66" t="s">
        <v>36</v>
      </c>
      <c r="E48" s="66" t="s">
        <v>37</v>
      </c>
      <c r="F48" s="66" t="s">
        <v>50</v>
      </c>
      <c r="G48" s="66" t="s">
        <v>2</v>
      </c>
      <c r="H48" s="54"/>
      <c r="I48" s="66" t="s">
        <v>803</v>
      </c>
      <c r="J48" s="66" t="s">
        <v>804</v>
      </c>
      <c r="K48" s="83" t="s">
        <v>98</v>
      </c>
      <c r="L48" s="83" t="s">
        <v>99</v>
      </c>
      <c r="M48" s="83" t="s">
        <v>36</v>
      </c>
      <c r="N48" s="83" t="s">
        <v>37</v>
      </c>
      <c r="O48" s="83" t="s">
        <v>100</v>
      </c>
      <c r="P48" s="83" t="s">
        <v>101</v>
      </c>
      <c r="Q48" s="84"/>
      <c r="R48" s="83" t="s">
        <v>13</v>
      </c>
      <c r="S48" s="85">
        <v>15</v>
      </c>
      <c r="T48" s="55">
        <v>1410</v>
      </c>
      <c r="U48" s="176">
        <v>0</v>
      </c>
      <c r="V48" s="176"/>
      <c r="W48" s="86">
        <f>SUM(Tabela210[[#This Row],[Strefa 1]:[Strefa 3]])</f>
        <v>1410</v>
      </c>
    </row>
    <row r="49" spans="2:23" ht="51" x14ac:dyDescent="0.2">
      <c r="B49" s="66" t="s">
        <v>8</v>
      </c>
      <c r="C49" s="66" t="s">
        <v>49</v>
      </c>
      <c r="D49" s="66" t="s">
        <v>36</v>
      </c>
      <c r="E49" s="66" t="s">
        <v>37</v>
      </c>
      <c r="F49" s="66" t="s">
        <v>50</v>
      </c>
      <c r="G49" s="66" t="s">
        <v>2</v>
      </c>
      <c r="H49" s="54"/>
      <c r="I49" s="66" t="s">
        <v>803</v>
      </c>
      <c r="J49" s="66" t="s">
        <v>804</v>
      </c>
      <c r="K49" s="83" t="s">
        <v>121</v>
      </c>
      <c r="L49" s="83" t="s">
        <v>122</v>
      </c>
      <c r="M49" s="83" t="s">
        <v>36</v>
      </c>
      <c r="N49" s="83" t="s">
        <v>37</v>
      </c>
      <c r="O49" s="83" t="s">
        <v>100</v>
      </c>
      <c r="P49" s="83" t="s">
        <v>123</v>
      </c>
      <c r="Q49" s="84"/>
      <c r="R49" s="83" t="s">
        <v>13</v>
      </c>
      <c r="S49" s="85">
        <v>7</v>
      </c>
      <c r="T49" s="87">
        <v>840</v>
      </c>
      <c r="U49" s="176">
        <v>0</v>
      </c>
      <c r="V49" s="176"/>
      <c r="W49" s="86">
        <f>SUM(Tabela210[[#This Row],[Strefa 1]:[Strefa 3]])</f>
        <v>840</v>
      </c>
    </row>
    <row r="50" spans="2:23" ht="51" x14ac:dyDescent="0.2">
      <c r="B50" s="66" t="s">
        <v>8</v>
      </c>
      <c r="C50" s="66" t="s">
        <v>49</v>
      </c>
      <c r="D50" s="66" t="s">
        <v>36</v>
      </c>
      <c r="E50" s="66" t="s">
        <v>37</v>
      </c>
      <c r="F50" s="66" t="s">
        <v>50</v>
      </c>
      <c r="G50" s="66" t="s">
        <v>2</v>
      </c>
      <c r="H50" s="54"/>
      <c r="I50" s="66" t="s">
        <v>803</v>
      </c>
      <c r="J50" s="66" t="s">
        <v>804</v>
      </c>
      <c r="K50" s="83" t="s">
        <v>185</v>
      </c>
      <c r="L50" s="83" t="s">
        <v>167</v>
      </c>
      <c r="M50" s="83" t="s">
        <v>36</v>
      </c>
      <c r="N50" s="83" t="s">
        <v>37</v>
      </c>
      <c r="O50" s="83" t="s">
        <v>186</v>
      </c>
      <c r="P50" s="83" t="s">
        <v>177</v>
      </c>
      <c r="Q50" s="83" t="s">
        <v>187</v>
      </c>
      <c r="R50" s="83" t="s">
        <v>5</v>
      </c>
      <c r="S50" s="85">
        <v>40</v>
      </c>
      <c r="T50" s="55">
        <v>57600</v>
      </c>
      <c r="U50" s="176">
        <v>0</v>
      </c>
      <c r="V50" s="176"/>
      <c r="W50" s="86">
        <f>SUM(Tabela210[[#This Row],[Strefa 1]:[Strefa 3]])</f>
        <v>57600</v>
      </c>
    </row>
    <row r="51" spans="2:23" ht="51" x14ac:dyDescent="0.2">
      <c r="B51" s="66" t="s">
        <v>8</v>
      </c>
      <c r="C51" s="66" t="s">
        <v>49</v>
      </c>
      <c r="D51" s="66" t="s">
        <v>36</v>
      </c>
      <c r="E51" s="66" t="s">
        <v>37</v>
      </c>
      <c r="F51" s="66" t="s">
        <v>50</v>
      </c>
      <c r="G51" s="66" t="s">
        <v>2</v>
      </c>
      <c r="H51" s="54"/>
      <c r="I51" s="66" t="s">
        <v>803</v>
      </c>
      <c r="J51" s="66" t="s">
        <v>804</v>
      </c>
      <c r="K51" s="83" t="s">
        <v>194</v>
      </c>
      <c r="L51" s="83" t="s">
        <v>167</v>
      </c>
      <c r="M51" s="83" t="s">
        <v>36</v>
      </c>
      <c r="N51" s="83" t="s">
        <v>37</v>
      </c>
      <c r="O51" s="83" t="s">
        <v>186</v>
      </c>
      <c r="P51" s="83" t="s">
        <v>177</v>
      </c>
      <c r="Q51" s="83" t="s">
        <v>195</v>
      </c>
      <c r="R51" s="83" t="s">
        <v>5</v>
      </c>
      <c r="S51" s="85">
        <v>30</v>
      </c>
      <c r="T51" s="87">
        <v>150</v>
      </c>
      <c r="U51" s="176">
        <v>0</v>
      </c>
      <c r="V51" s="176"/>
      <c r="W51" s="86">
        <f>SUM(Tabela210[[#This Row],[Strefa 1]:[Strefa 3]])</f>
        <v>150</v>
      </c>
    </row>
    <row r="52" spans="2:23" ht="51" x14ac:dyDescent="0.2">
      <c r="B52" s="66" t="s">
        <v>8</v>
      </c>
      <c r="C52" s="66" t="s">
        <v>49</v>
      </c>
      <c r="D52" s="66" t="s">
        <v>36</v>
      </c>
      <c r="E52" s="66" t="s">
        <v>37</v>
      </c>
      <c r="F52" s="66" t="s">
        <v>50</v>
      </c>
      <c r="G52" s="66" t="s">
        <v>2</v>
      </c>
      <c r="H52" s="54"/>
      <c r="I52" s="66" t="s">
        <v>803</v>
      </c>
      <c r="J52" s="66" t="s">
        <v>804</v>
      </c>
      <c r="K52" s="83" t="s">
        <v>200</v>
      </c>
      <c r="L52" s="83" t="s">
        <v>60</v>
      </c>
      <c r="M52" s="83" t="s">
        <v>81</v>
      </c>
      <c r="N52" s="83" t="s">
        <v>37</v>
      </c>
      <c r="O52" s="83" t="s">
        <v>201</v>
      </c>
      <c r="P52" s="83" t="s">
        <v>202</v>
      </c>
      <c r="Q52" s="83" t="s">
        <v>203</v>
      </c>
      <c r="R52" s="83" t="s">
        <v>13</v>
      </c>
      <c r="S52" s="85">
        <v>7</v>
      </c>
      <c r="T52" s="87">
        <v>9000</v>
      </c>
      <c r="U52" s="87">
        <v>0</v>
      </c>
      <c r="V52" s="87"/>
      <c r="W52" s="86">
        <f>SUM(Tabela210[[#This Row],[Strefa 1]:[Strefa 3]])</f>
        <v>9000</v>
      </c>
    </row>
    <row r="53" spans="2:23" ht="51" x14ac:dyDescent="0.2">
      <c r="B53" s="66" t="s">
        <v>8</v>
      </c>
      <c r="C53" s="66" t="s">
        <v>49</v>
      </c>
      <c r="D53" s="66" t="s">
        <v>36</v>
      </c>
      <c r="E53" s="66" t="s">
        <v>37</v>
      </c>
      <c r="F53" s="66" t="s">
        <v>50</v>
      </c>
      <c r="G53" s="66" t="s">
        <v>2</v>
      </c>
      <c r="H53" s="54"/>
      <c r="I53" s="66" t="s">
        <v>803</v>
      </c>
      <c r="J53" s="66" t="s">
        <v>804</v>
      </c>
      <c r="K53" s="83" t="s">
        <v>204</v>
      </c>
      <c r="L53" s="83" t="s">
        <v>199</v>
      </c>
      <c r="M53" s="83" t="s">
        <v>81</v>
      </c>
      <c r="N53" s="83" t="s">
        <v>37</v>
      </c>
      <c r="O53" s="83" t="s">
        <v>201</v>
      </c>
      <c r="P53" s="83" t="s">
        <v>202</v>
      </c>
      <c r="Q53" s="83" t="s">
        <v>203</v>
      </c>
      <c r="R53" s="83" t="s">
        <v>13</v>
      </c>
      <c r="S53" s="85">
        <v>7</v>
      </c>
      <c r="T53" s="55">
        <v>1500</v>
      </c>
      <c r="U53" s="176">
        <v>0</v>
      </c>
      <c r="V53" s="176"/>
      <c r="W53" s="86">
        <f>SUM(Tabela210[[#This Row],[Strefa 1]:[Strefa 3]])</f>
        <v>1500</v>
      </c>
    </row>
    <row r="54" spans="2:23" ht="51" x14ac:dyDescent="0.2">
      <c r="B54" s="66" t="s">
        <v>8</v>
      </c>
      <c r="C54" s="66" t="s">
        <v>49</v>
      </c>
      <c r="D54" s="66" t="s">
        <v>36</v>
      </c>
      <c r="E54" s="66" t="s">
        <v>37</v>
      </c>
      <c r="F54" s="66" t="s">
        <v>50</v>
      </c>
      <c r="G54" s="66" t="s">
        <v>2</v>
      </c>
      <c r="H54" s="54"/>
      <c r="I54" s="66" t="s">
        <v>803</v>
      </c>
      <c r="J54" s="66" t="s">
        <v>804</v>
      </c>
      <c r="K54" s="83" t="s">
        <v>80</v>
      </c>
      <c r="L54" s="83" t="s">
        <v>60</v>
      </c>
      <c r="M54" s="83" t="s">
        <v>81</v>
      </c>
      <c r="N54" s="83" t="s">
        <v>37</v>
      </c>
      <c r="O54" s="83" t="s">
        <v>82</v>
      </c>
      <c r="P54" s="83" t="s">
        <v>83</v>
      </c>
      <c r="Q54" s="84"/>
      <c r="R54" s="83" t="s">
        <v>13</v>
      </c>
      <c r="S54" s="85">
        <v>3</v>
      </c>
      <c r="T54" s="87">
        <v>4200</v>
      </c>
      <c r="U54" s="87">
        <v>0</v>
      </c>
      <c r="V54" s="87"/>
      <c r="W54" s="86">
        <f>SUM(Tabela210[[#This Row],[Strefa 1]:[Strefa 3]])</f>
        <v>4200</v>
      </c>
    </row>
    <row r="55" spans="2:23" ht="51" x14ac:dyDescent="0.2">
      <c r="B55" s="66" t="s">
        <v>8</v>
      </c>
      <c r="C55" s="66" t="s">
        <v>49</v>
      </c>
      <c r="D55" s="66" t="s">
        <v>36</v>
      </c>
      <c r="E55" s="66" t="s">
        <v>37</v>
      </c>
      <c r="F55" s="66" t="s">
        <v>50</v>
      </c>
      <c r="G55" s="66" t="s">
        <v>2</v>
      </c>
      <c r="H55" s="54"/>
      <c r="I55" s="66" t="s">
        <v>803</v>
      </c>
      <c r="J55" s="66" t="s">
        <v>804</v>
      </c>
      <c r="K55" s="83" t="s">
        <v>84</v>
      </c>
      <c r="L55" s="83" t="s">
        <v>60</v>
      </c>
      <c r="M55" s="83" t="s">
        <v>81</v>
      </c>
      <c r="N55" s="83" t="s">
        <v>37</v>
      </c>
      <c r="O55" s="83" t="s">
        <v>82</v>
      </c>
      <c r="P55" s="83" t="s">
        <v>85</v>
      </c>
      <c r="Q55" s="84"/>
      <c r="R55" s="83" t="s">
        <v>13</v>
      </c>
      <c r="S55" s="85">
        <v>3</v>
      </c>
      <c r="T55" s="55">
        <v>4800</v>
      </c>
      <c r="U55" s="176">
        <v>0</v>
      </c>
      <c r="V55" s="176"/>
      <c r="W55" s="86">
        <f>SUM(Tabela210[[#This Row],[Strefa 1]:[Strefa 3]])</f>
        <v>4800</v>
      </c>
    </row>
    <row r="56" spans="2:23" ht="51" x14ac:dyDescent="0.2">
      <c r="B56" s="66" t="s">
        <v>8</v>
      </c>
      <c r="C56" s="66" t="s">
        <v>49</v>
      </c>
      <c r="D56" s="66" t="s">
        <v>36</v>
      </c>
      <c r="E56" s="66" t="s">
        <v>37</v>
      </c>
      <c r="F56" s="66" t="s">
        <v>50</v>
      </c>
      <c r="G56" s="66" t="s">
        <v>2</v>
      </c>
      <c r="H56" s="54"/>
      <c r="I56" s="66" t="s">
        <v>803</v>
      </c>
      <c r="J56" s="66" t="s">
        <v>804</v>
      </c>
      <c r="K56" s="83" t="s">
        <v>117</v>
      </c>
      <c r="L56" s="83" t="s">
        <v>60</v>
      </c>
      <c r="M56" s="83" t="s">
        <v>36</v>
      </c>
      <c r="N56" s="83" t="s">
        <v>37</v>
      </c>
      <c r="O56" s="83" t="s">
        <v>82</v>
      </c>
      <c r="P56" s="83" t="s">
        <v>118</v>
      </c>
      <c r="Q56" s="84"/>
      <c r="R56" s="83" t="s">
        <v>13</v>
      </c>
      <c r="S56" s="85">
        <v>10</v>
      </c>
      <c r="T56" s="87">
        <v>11400</v>
      </c>
      <c r="U56" s="87">
        <v>0</v>
      </c>
      <c r="V56" s="87"/>
      <c r="W56" s="86">
        <f>SUM(Tabela210[[#This Row],[Strefa 1]:[Strefa 3]])</f>
        <v>11400</v>
      </c>
    </row>
    <row r="57" spans="2:23" ht="51" x14ac:dyDescent="0.2">
      <c r="B57" s="66" t="s">
        <v>8</v>
      </c>
      <c r="C57" s="66" t="s">
        <v>49</v>
      </c>
      <c r="D57" s="66" t="s">
        <v>36</v>
      </c>
      <c r="E57" s="66" t="s">
        <v>37</v>
      </c>
      <c r="F57" s="66" t="s">
        <v>50</v>
      </c>
      <c r="G57" s="66" t="s">
        <v>2</v>
      </c>
      <c r="H57" s="54"/>
      <c r="I57" s="66" t="s">
        <v>803</v>
      </c>
      <c r="J57" s="66" t="s">
        <v>804</v>
      </c>
      <c r="K57" s="83" t="s">
        <v>188</v>
      </c>
      <c r="L57" s="83" t="s">
        <v>67</v>
      </c>
      <c r="M57" s="83" t="s">
        <v>36</v>
      </c>
      <c r="N57" s="83" t="s">
        <v>37</v>
      </c>
      <c r="O57" s="83" t="s">
        <v>82</v>
      </c>
      <c r="P57" s="83" t="s">
        <v>85</v>
      </c>
      <c r="Q57" s="84"/>
      <c r="R57" s="83" t="s">
        <v>13</v>
      </c>
      <c r="S57" s="85">
        <v>1.5</v>
      </c>
      <c r="T57" s="55">
        <v>2700</v>
      </c>
      <c r="U57" s="176">
        <v>0</v>
      </c>
      <c r="V57" s="176"/>
      <c r="W57" s="86">
        <f>SUM(Tabela210[[#This Row],[Strefa 1]:[Strefa 3]])</f>
        <v>2700</v>
      </c>
    </row>
    <row r="58" spans="2:23" ht="51" x14ac:dyDescent="0.2">
      <c r="B58" s="66" t="s">
        <v>8</v>
      </c>
      <c r="C58" s="66" t="s">
        <v>49</v>
      </c>
      <c r="D58" s="66" t="s">
        <v>36</v>
      </c>
      <c r="E58" s="66" t="s">
        <v>37</v>
      </c>
      <c r="F58" s="66" t="s">
        <v>50</v>
      </c>
      <c r="G58" s="66" t="s">
        <v>2</v>
      </c>
      <c r="H58" s="54"/>
      <c r="I58" s="66" t="s">
        <v>803</v>
      </c>
      <c r="J58" s="66" t="s">
        <v>804</v>
      </c>
      <c r="K58" s="83" t="s">
        <v>134</v>
      </c>
      <c r="L58" s="83" t="s">
        <v>135</v>
      </c>
      <c r="M58" s="83" t="s">
        <v>81</v>
      </c>
      <c r="N58" s="83" t="s">
        <v>37</v>
      </c>
      <c r="O58" s="83" t="s">
        <v>82</v>
      </c>
      <c r="P58" s="83" t="s">
        <v>136</v>
      </c>
      <c r="Q58" s="83" t="s">
        <v>137</v>
      </c>
      <c r="R58" s="83" t="s">
        <v>6</v>
      </c>
      <c r="S58" s="85">
        <v>3</v>
      </c>
      <c r="T58" s="87">
        <v>1590</v>
      </c>
      <c r="U58" s="87">
        <v>0</v>
      </c>
      <c r="V58" s="176"/>
      <c r="W58" s="86">
        <f>SUM(Tabela210[[#This Row],[Strefa 1]:[Strefa 3]])</f>
        <v>1590</v>
      </c>
    </row>
    <row r="59" spans="2:23" ht="51" x14ac:dyDescent="0.2">
      <c r="B59" s="66" t="s">
        <v>8</v>
      </c>
      <c r="C59" s="66" t="s">
        <v>49</v>
      </c>
      <c r="D59" s="66" t="s">
        <v>36</v>
      </c>
      <c r="E59" s="66" t="s">
        <v>37</v>
      </c>
      <c r="F59" s="66" t="s">
        <v>50</v>
      </c>
      <c r="G59" s="66" t="s">
        <v>2</v>
      </c>
      <c r="H59" s="54"/>
      <c r="I59" s="66" t="s">
        <v>803</v>
      </c>
      <c r="J59" s="66" t="s">
        <v>804</v>
      </c>
      <c r="K59" s="83" t="s">
        <v>174</v>
      </c>
      <c r="L59" s="83" t="s">
        <v>175</v>
      </c>
      <c r="M59" s="83" t="s">
        <v>36</v>
      </c>
      <c r="N59" s="83" t="s">
        <v>37</v>
      </c>
      <c r="O59" s="83" t="s">
        <v>176</v>
      </c>
      <c r="P59" s="83" t="s">
        <v>177</v>
      </c>
      <c r="Q59" s="84"/>
      <c r="R59" s="83" t="s">
        <v>5</v>
      </c>
      <c r="S59" s="85">
        <v>16</v>
      </c>
      <c r="T59" s="55">
        <v>8700</v>
      </c>
      <c r="U59" s="176">
        <v>0</v>
      </c>
      <c r="V59" s="176"/>
      <c r="W59" s="86">
        <f>SUM(Tabela210[[#This Row],[Strefa 1]:[Strefa 3]])</f>
        <v>8700</v>
      </c>
    </row>
    <row r="60" spans="2:23" ht="51" x14ac:dyDescent="0.2">
      <c r="B60" s="66" t="s">
        <v>8</v>
      </c>
      <c r="C60" s="66" t="s">
        <v>49</v>
      </c>
      <c r="D60" s="66" t="s">
        <v>36</v>
      </c>
      <c r="E60" s="66" t="s">
        <v>37</v>
      </c>
      <c r="F60" s="66" t="s">
        <v>50</v>
      </c>
      <c r="G60" s="66" t="s">
        <v>2</v>
      </c>
      <c r="H60" s="54"/>
      <c r="I60" s="66" t="s">
        <v>803</v>
      </c>
      <c r="J60" s="66" t="s">
        <v>804</v>
      </c>
      <c r="K60" s="83" t="s">
        <v>166</v>
      </c>
      <c r="L60" s="83" t="s">
        <v>167</v>
      </c>
      <c r="M60" s="83" t="s">
        <v>36</v>
      </c>
      <c r="N60" s="83" t="s">
        <v>37</v>
      </c>
      <c r="O60" s="83" t="s">
        <v>168</v>
      </c>
      <c r="P60" s="83" t="s">
        <v>169</v>
      </c>
      <c r="Q60" s="84"/>
      <c r="R60" s="83" t="s">
        <v>5</v>
      </c>
      <c r="S60" s="85">
        <v>3</v>
      </c>
      <c r="T60" s="55">
        <v>1380</v>
      </c>
      <c r="U60" s="176">
        <v>0</v>
      </c>
      <c r="V60" s="176"/>
      <c r="W60" s="86">
        <f>SUM(Tabela210[[#This Row],[Strefa 1]:[Strefa 3]])</f>
        <v>1380</v>
      </c>
    </row>
    <row r="61" spans="2:23" ht="51" x14ac:dyDescent="0.2">
      <c r="B61" s="66" t="s">
        <v>8</v>
      </c>
      <c r="C61" s="66" t="s">
        <v>49</v>
      </c>
      <c r="D61" s="66" t="s">
        <v>36</v>
      </c>
      <c r="E61" s="66" t="s">
        <v>37</v>
      </c>
      <c r="F61" s="66" t="s">
        <v>50</v>
      </c>
      <c r="G61" s="66" t="s">
        <v>2</v>
      </c>
      <c r="H61" s="54"/>
      <c r="I61" s="66" t="s">
        <v>803</v>
      </c>
      <c r="J61" s="66" t="s">
        <v>804</v>
      </c>
      <c r="K61" s="83" t="s">
        <v>151</v>
      </c>
      <c r="L61" s="83" t="s">
        <v>152</v>
      </c>
      <c r="M61" s="83" t="s">
        <v>36</v>
      </c>
      <c r="N61" s="83" t="s">
        <v>37</v>
      </c>
      <c r="O61" s="83" t="s">
        <v>153</v>
      </c>
      <c r="P61" s="83" t="s">
        <v>154</v>
      </c>
      <c r="Q61" s="84"/>
      <c r="R61" s="83" t="s">
        <v>5</v>
      </c>
      <c r="S61" s="85">
        <v>3</v>
      </c>
      <c r="T61" s="87">
        <v>18300</v>
      </c>
      <c r="U61" s="152">
        <v>0</v>
      </c>
      <c r="V61" s="152"/>
      <c r="W61" s="86">
        <f>SUM(Tabela210[[#This Row],[Strefa 1]:[Strefa 3]])</f>
        <v>18300</v>
      </c>
    </row>
    <row r="62" spans="2:23" ht="51" x14ac:dyDescent="0.2">
      <c r="B62" s="66" t="s">
        <v>8</v>
      </c>
      <c r="C62" s="66" t="s">
        <v>49</v>
      </c>
      <c r="D62" s="66" t="s">
        <v>36</v>
      </c>
      <c r="E62" s="66" t="s">
        <v>37</v>
      </c>
      <c r="F62" s="66" t="s">
        <v>50</v>
      </c>
      <c r="G62" s="66" t="s">
        <v>2</v>
      </c>
      <c r="H62" s="54"/>
      <c r="I62" s="66" t="s">
        <v>803</v>
      </c>
      <c r="J62" s="66" t="s">
        <v>804</v>
      </c>
      <c r="K62" s="83" t="s">
        <v>155</v>
      </c>
      <c r="L62" s="83" t="s">
        <v>156</v>
      </c>
      <c r="M62" s="83" t="s">
        <v>36</v>
      </c>
      <c r="N62" s="83" t="s">
        <v>37</v>
      </c>
      <c r="O62" s="83" t="s">
        <v>153</v>
      </c>
      <c r="P62" s="84"/>
      <c r="Q62" s="84"/>
      <c r="R62" s="83" t="s">
        <v>5</v>
      </c>
      <c r="S62" s="85">
        <v>1</v>
      </c>
      <c r="T62" s="55">
        <v>3300</v>
      </c>
      <c r="U62" s="176">
        <v>0</v>
      </c>
      <c r="V62" s="176"/>
      <c r="W62" s="86">
        <f>SUM(Tabela210[[#This Row],[Strefa 1]:[Strefa 3]])</f>
        <v>3300</v>
      </c>
    </row>
    <row r="63" spans="2:23" ht="51" x14ac:dyDescent="0.2">
      <c r="B63" s="66" t="s">
        <v>8</v>
      </c>
      <c r="C63" s="66" t="s">
        <v>49</v>
      </c>
      <c r="D63" s="66" t="s">
        <v>36</v>
      </c>
      <c r="E63" s="66" t="s">
        <v>37</v>
      </c>
      <c r="F63" s="66" t="s">
        <v>50</v>
      </c>
      <c r="G63" s="66" t="s">
        <v>2</v>
      </c>
      <c r="H63" s="54"/>
      <c r="I63" s="66" t="s">
        <v>803</v>
      </c>
      <c r="J63" s="66" t="s">
        <v>804</v>
      </c>
      <c r="K63" s="83" t="s">
        <v>178</v>
      </c>
      <c r="L63" s="83" t="s">
        <v>179</v>
      </c>
      <c r="M63" s="83" t="s">
        <v>180</v>
      </c>
      <c r="N63" s="83" t="s">
        <v>37</v>
      </c>
      <c r="O63" s="83" t="s">
        <v>153</v>
      </c>
      <c r="P63" s="84"/>
      <c r="Q63" s="84"/>
      <c r="R63" s="83" t="s">
        <v>11</v>
      </c>
      <c r="S63" s="85">
        <v>1</v>
      </c>
      <c r="T63" s="55">
        <v>4200</v>
      </c>
      <c r="U63" s="55">
        <v>0</v>
      </c>
      <c r="V63" s="176"/>
      <c r="W63" s="86">
        <f>SUM(Tabela210[[#This Row],[Strefa 1]:[Strefa 3]])</f>
        <v>4200</v>
      </c>
    </row>
    <row r="64" spans="2:23" ht="51" x14ac:dyDescent="0.2">
      <c r="B64" s="71" t="s">
        <v>8</v>
      </c>
      <c r="C64" s="71" t="s">
        <v>49</v>
      </c>
      <c r="D64" s="71" t="s">
        <v>36</v>
      </c>
      <c r="E64" s="71" t="s">
        <v>37</v>
      </c>
      <c r="F64" s="71" t="s">
        <v>50</v>
      </c>
      <c r="G64" s="71" t="s">
        <v>2</v>
      </c>
      <c r="H64" s="58"/>
      <c r="I64" s="71" t="s">
        <v>803</v>
      </c>
      <c r="J64" s="71" t="s">
        <v>804</v>
      </c>
      <c r="K64" s="89" t="s">
        <v>74</v>
      </c>
      <c r="L64" s="89" t="s">
        <v>60</v>
      </c>
      <c r="M64" s="89" t="s">
        <v>36</v>
      </c>
      <c r="N64" s="89" t="s">
        <v>37</v>
      </c>
      <c r="O64" s="89" t="s">
        <v>75</v>
      </c>
      <c r="P64" s="89" t="s">
        <v>76</v>
      </c>
      <c r="Q64" s="90"/>
      <c r="R64" s="89" t="s">
        <v>13</v>
      </c>
      <c r="S64" s="72">
        <v>7</v>
      </c>
      <c r="T64" s="55">
        <v>900</v>
      </c>
      <c r="U64" s="176">
        <v>0</v>
      </c>
      <c r="V64" s="176"/>
      <c r="W64" s="86">
        <f>SUM(Tabela210[[#This Row],[Strefa 1]:[Strefa 3]])</f>
        <v>900</v>
      </c>
    </row>
    <row r="65" spans="2:23" ht="30" customHeight="1" x14ac:dyDescent="0.2">
      <c r="B65" s="187"/>
      <c r="C65" s="188"/>
      <c r="D65" s="188"/>
      <c r="E65" s="188"/>
      <c r="F65" s="188"/>
      <c r="G65" s="188"/>
      <c r="H65" s="189"/>
      <c r="I65" s="189"/>
      <c r="J65" s="189"/>
      <c r="K65" s="188"/>
      <c r="L65" s="188"/>
      <c r="M65" s="188"/>
      <c r="N65" s="188"/>
      <c r="O65" s="188"/>
      <c r="P65" s="188"/>
      <c r="Q65" s="189"/>
      <c r="R65" s="188"/>
      <c r="S65" s="192"/>
      <c r="T65" s="193">
        <f>SUBTOTAL(109,Tabela210[Strefa 1])</f>
        <v>3862230</v>
      </c>
      <c r="U65" s="194">
        <f>SUBTOTAL(109,Tabela210[Strefa 2])</f>
        <v>58860</v>
      </c>
      <c r="V65" s="195">
        <f>SUBTOTAL(109,Tabela210[Strefa 3])</f>
        <v>0</v>
      </c>
      <c r="W65" s="191">
        <f>SUBTOTAL(109,Tabela210[Suma])</f>
        <v>3921090</v>
      </c>
    </row>
  </sheetData>
  <phoneticPr fontId="8" type="noConversion"/>
  <pageMargins left="0.7" right="0.7" top="0.75" bottom="0.75" header="0.3" footer="0.3"/>
  <pageSetup paperSize="8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9827-2262-45CA-A7A2-746ECD4184A2}">
  <dimension ref="B1:W6"/>
  <sheetViews>
    <sheetView topLeftCell="D1" zoomScale="60" zoomScaleNormal="60" workbookViewId="0">
      <selection activeCell="T55" sqref="T55"/>
    </sheetView>
  </sheetViews>
  <sheetFormatPr defaultRowHeight="12.75" x14ac:dyDescent="0.2"/>
  <cols>
    <col min="1" max="1" width="9.140625" style="27"/>
    <col min="2" max="2" width="16.140625" style="27" customWidth="1"/>
    <col min="3" max="3" width="53.140625" style="27" customWidth="1"/>
    <col min="4" max="4" width="14.140625" style="27" customWidth="1"/>
    <col min="5" max="5" width="14.7109375" style="27" customWidth="1"/>
    <col min="6" max="6" width="24.7109375" style="27" customWidth="1"/>
    <col min="7" max="7" width="10" style="27" customWidth="1"/>
    <col min="8" max="8" width="14.28515625" style="27" customWidth="1"/>
    <col min="9" max="9" width="50.85546875" style="27" customWidth="1"/>
    <col min="10" max="10" width="54.28515625" style="27" customWidth="1"/>
    <col min="11" max="11" width="24.28515625" style="27" customWidth="1"/>
    <col min="12" max="12" width="58.140625" style="27" bestFit="1" customWidth="1"/>
    <col min="13" max="13" width="17.5703125" style="27" customWidth="1"/>
    <col min="14" max="14" width="11.85546875" style="27" customWidth="1"/>
    <col min="15" max="15" width="21.5703125" style="27" bestFit="1" customWidth="1"/>
    <col min="16" max="16" width="13.42578125" style="27" customWidth="1"/>
    <col min="17" max="17" width="17.7109375" style="27" customWidth="1"/>
    <col min="18" max="18" width="8" style="27" customWidth="1"/>
    <col min="19" max="19" width="15.140625" style="27" customWidth="1"/>
    <col min="20" max="23" width="15.7109375" style="27" customWidth="1"/>
    <col min="24" max="24" width="1.85546875" style="27" customWidth="1"/>
    <col min="25" max="16384" width="9.140625" style="27"/>
  </cols>
  <sheetData>
    <row r="1" spans="2:23" ht="30" customHeight="1" x14ac:dyDescent="0.2">
      <c r="B1" s="51" t="s">
        <v>851</v>
      </c>
      <c r="C1" s="40"/>
      <c r="D1" s="41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131" t="s">
        <v>861</v>
      </c>
      <c r="U1" s="52"/>
      <c r="V1" s="52"/>
      <c r="W1" s="53"/>
    </row>
    <row r="2" spans="2:23" s="35" customFormat="1" ht="51" x14ac:dyDescent="0.2">
      <c r="B2" s="61" t="s">
        <v>0</v>
      </c>
      <c r="C2" s="62" t="s">
        <v>22</v>
      </c>
      <c r="D2" s="62" t="s">
        <v>23</v>
      </c>
      <c r="E2" s="62" t="s">
        <v>24</v>
      </c>
      <c r="F2" s="62" t="s">
        <v>25</v>
      </c>
      <c r="G2" s="62" t="s">
        <v>26</v>
      </c>
      <c r="H2" s="62" t="s">
        <v>27</v>
      </c>
      <c r="I2" s="63" t="s">
        <v>859</v>
      </c>
      <c r="J2" s="63" t="s">
        <v>860</v>
      </c>
      <c r="K2" s="62" t="s">
        <v>28</v>
      </c>
      <c r="L2" s="62" t="s">
        <v>29</v>
      </c>
      <c r="M2" s="62" t="s">
        <v>30</v>
      </c>
      <c r="N2" s="62" t="s">
        <v>31</v>
      </c>
      <c r="O2" s="62" t="s">
        <v>32</v>
      </c>
      <c r="P2" s="62" t="s">
        <v>33</v>
      </c>
      <c r="Q2" s="62" t="s">
        <v>34</v>
      </c>
      <c r="R2" s="62" t="s">
        <v>1</v>
      </c>
      <c r="S2" s="62" t="s">
        <v>711</v>
      </c>
      <c r="T2" s="62" t="s">
        <v>712</v>
      </c>
      <c r="U2" s="62" t="s">
        <v>713</v>
      </c>
      <c r="V2" s="62" t="s">
        <v>714</v>
      </c>
      <c r="W2" s="64" t="s">
        <v>21</v>
      </c>
    </row>
    <row r="3" spans="2:23" ht="59.25" customHeight="1" x14ac:dyDescent="0.2">
      <c r="B3" s="65">
        <v>7581027262</v>
      </c>
      <c r="C3" s="66" t="s">
        <v>35</v>
      </c>
      <c r="D3" s="66" t="s">
        <v>36</v>
      </c>
      <c r="E3" s="66" t="s">
        <v>37</v>
      </c>
      <c r="F3" s="66" t="s">
        <v>38</v>
      </c>
      <c r="G3" s="66" t="s">
        <v>39</v>
      </c>
      <c r="H3" s="54"/>
      <c r="I3" s="66" t="s">
        <v>805</v>
      </c>
      <c r="J3" s="66" t="s">
        <v>806</v>
      </c>
      <c r="K3" s="66" t="s">
        <v>40</v>
      </c>
      <c r="L3" s="66" t="s">
        <v>35</v>
      </c>
      <c r="M3" s="66" t="s">
        <v>36</v>
      </c>
      <c r="N3" s="66" t="s">
        <v>37</v>
      </c>
      <c r="O3" s="66" t="s">
        <v>41</v>
      </c>
      <c r="P3" s="66" t="s">
        <v>42</v>
      </c>
      <c r="Q3" s="54"/>
      <c r="R3" s="66" t="s">
        <v>6</v>
      </c>
      <c r="S3" s="67">
        <v>4</v>
      </c>
      <c r="T3" s="55">
        <v>2340</v>
      </c>
      <c r="U3" s="55">
        <v>3685</v>
      </c>
      <c r="V3" s="56"/>
      <c r="W3" s="57">
        <f>SUM(Tabela515[[#This Row],[Strefa 1]:[Strefa 3]])</f>
        <v>6025</v>
      </c>
    </row>
    <row r="4" spans="2:23" ht="60" customHeight="1" x14ac:dyDescent="0.2">
      <c r="B4" s="65">
        <v>7581027262</v>
      </c>
      <c r="C4" s="66" t="s">
        <v>35</v>
      </c>
      <c r="D4" s="66" t="s">
        <v>36</v>
      </c>
      <c r="E4" s="66" t="s">
        <v>37</v>
      </c>
      <c r="F4" s="66" t="s">
        <v>38</v>
      </c>
      <c r="G4" s="66" t="s">
        <v>39</v>
      </c>
      <c r="H4" s="54"/>
      <c r="I4" s="66" t="s">
        <v>805</v>
      </c>
      <c r="J4" s="66" t="s">
        <v>806</v>
      </c>
      <c r="K4" s="66" t="s">
        <v>43</v>
      </c>
      <c r="L4" s="66" t="s">
        <v>766</v>
      </c>
      <c r="M4" s="66" t="s">
        <v>44</v>
      </c>
      <c r="N4" s="66" t="s">
        <v>37</v>
      </c>
      <c r="O4" s="66" t="s">
        <v>45</v>
      </c>
      <c r="P4" s="66" t="s">
        <v>39</v>
      </c>
      <c r="Q4" s="54"/>
      <c r="R4" s="66" t="s">
        <v>7</v>
      </c>
      <c r="S4" s="68" t="s">
        <v>767</v>
      </c>
      <c r="T4" s="55">
        <v>130620</v>
      </c>
      <c r="U4" s="55">
        <v>296249</v>
      </c>
      <c r="V4" s="56"/>
      <c r="W4" s="57">
        <f>SUM(Tabela515[[#This Row],[Strefa 1]:[Strefa 3]])</f>
        <v>426869</v>
      </c>
    </row>
    <row r="5" spans="2:23" ht="57" customHeight="1" x14ac:dyDescent="0.2">
      <c r="B5" s="70">
        <v>7581027262</v>
      </c>
      <c r="C5" s="71" t="s">
        <v>35</v>
      </c>
      <c r="D5" s="71" t="s">
        <v>36</v>
      </c>
      <c r="E5" s="71" t="s">
        <v>37</v>
      </c>
      <c r="F5" s="71" t="s">
        <v>38</v>
      </c>
      <c r="G5" s="71" t="s">
        <v>39</v>
      </c>
      <c r="H5" s="58"/>
      <c r="I5" s="71" t="s">
        <v>805</v>
      </c>
      <c r="J5" s="71" t="s">
        <v>806</v>
      </c>
      <c r="K5" s="74" t="s">
        <v>715</v>
      </c>
      <c r="L5" s="71" t="s">
        <v>35</v>
      </c>
      <c r="M5" s="71" t="s">
        <v>47</v>
      </c>
      <c r="N5" s="71" t="s">
        <v>37</v>
      </c>
      <c r="O5" s="71" t="s">
        <v>48</v>
      </c>
      <c r="P5" s="71" t="s">
        <v>2</v>
      </c>
      <c r="Q5" s="58"/>
      <c r="R5" s="71" t="s">
        <v>6</v>
      </c>
      <c r="S5" s="72">
        <v>6</v>
      </c>
      <c r="T5" s="55">
        <v>600</v>
      </c>
      <c r="U5" s="55">
        <v>3000</v>
      </c>
      <c r="V5" s="56"/>
      <c r="W5" s="57">
        <f>SUM(Tabela515[[#This Row],[Strefa 1]:[Strefa 3]])</f>
        <v>3600</v>
      </c>
    </row>
    <row r="6" spans="2:23" ht="30" customHeight="1" x14ac:dyDescent="0.2">
      <c r="B6" s="75"/>
      <c r="C6" s="76"/>
      <c r="D6" s="76"/>
      <c r="E6" s="76"/>
      <c r="F6" s="76"/>
      <c r="G6" s="76"/>
      <c r="H6" s="77"/>
      <c r="I6" s="76"/>
      <c r="J6" s="76"/>
      <c r="K6" s="77"/>
      <c r="L6" s="76"/>
      <c r="M6" s="76"/>
      <c r="N6" s="76"/>
      <c r="O6" s="76"/>
      <c r="P6" s="76"/>
      <c r="Q6" s="77"/>
      <c r="R6" s="76"/>
      <c r="S6" s="78"/>
      <c r="T6" s="73">
        <f>SUBTOTAL(109,Tabela515[Strefa 1])</f>
        <v>133560</v>
      </c>
      <c r="U6" s="59">
        <f>SUBTOTAL(109,Tabela515[Strefa 2])</f>
        <v>302934</v>
      </c>
      <c r="V6" s="59">
        <f>SUBTOTAL(109,Tabela515[Strefa 3])</f>
        <v>0</v>
      </c>
      <c r="W6" s="60">
        <f>SUBTOTAL(109,Tabela515[Suma])</f>
        <v>436494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24E5-F846-4702-ACB3-11CBEF37D4C7}">
  <dimension ref="B1:W25"/>
  <sheetViews>
    <sheetView topLeftCell="F1" zoomScale="80" zoomScaleNormal="80" workbookViewId="0">
      <selection activeCell="P38" sqref="P38"/>
    </sheetView>
  </sheetViews>
  <sheetFormatPr defaultRowHeight="12.75" x14ac:dyDescent="0.2"/>
  <cols>
    <col min="1" max="1" width="9.140625" style="1"/>
    <col min="2" max="2" width="12.42578125" style="1" customWidth="1"/>
    <col min="3" max="3" width="58.140625" style="1" customWidth="1"/>
    <col min="4" max="4" width="14.85546875" style="1" customWidth="1"/>
    <col min="5" max="5" width="12.5703125" style="1" customWidth="1"/>
    <col min="6" max="6" width="16.42578125" style="1" customWidth="1"/>
    <col min="7" max="7" width="10.7109375" style="1" customWidth="1"/>
    <col min="8" max="8" width="14.7109375" style="1" customWidth="1"/>
    <col min="9" max="9" width="27.28515625" style="1" customWidth="1"/>
    <col min="10" max="10" width="31.85546875" style="1" customWidth="1"/>
    <col min="11" max="11" width="21" style="1" customWidth="1"/>
    <col min="12" max="12" width="28.140625" style="1" customWidth="1"/>
    <col min="13" max="13" width="18.5703125" style="1" customWidth="1"/>
    <col min="14" max="14" width="12.140625" style="1" customWidth="1"/>
    <col min="15" max="15" width="30.42578125" style="1" bestFit="1" customWidth="1"/>
    <col min="16" max="16" width="16.7109375" style="1" customWidth="1"/>
    <col min="17" max="17" width="18.42578125" style="1" customWidth="1"/>
    <col min="18" max="18" width="8" style="1" customWidth="1"/>
    <col min="19" max="19" width="15.5703125" style="1" customWidth="1"/>
    <col min="20" max="23" width="15.7109375" style="1" customWidth="1"/>
    <col min="24" max="16384" width="9.140625" style="1"/>
  </cols>
  <sheetData>
    <row r="1" spans="2:23" ht="30" customHeight="1" x14ac:dyDescent="0.2">
      <c r="D1" s="25"/>
      <c r="E1" s="24"/>
      <c r="F1" s="24"/>
      <c r="G1" s="24"/>
      <c r="H1" s="24"/>
      <c r="I1" s="24"/>
      <c r="J1" s="24"/>
      <c r="T1" s="11" t="s">
        <v>751</v>
      </c>
      <c r="U1" s="9"/>
      <c r="V1" s="9"/>
      <c r="W1" s="10"/>
    </row>
    <row r="2" spans="2:23" s="23" customFormat="1" ht="45" x14ac:dyDescent="0.2">
      <c r="B2" s="21" t="s">
        <v>0</v>
      </c>
      <c r="C2" s="22" t="s">
        <v>22</v>
      </c>
      <c r="D2" s="15" t="s">
        <v>23</v>
      </c>
      <c r="E2" s="15" t="s">
        <v>24</v>
      </c>
      <c r="F2" s="15" t="s">
        <v>25</v>
      </c>
      <c r="G2" s="15" t="s">
        <v>26</v>
      </c>
      <c r="H2" s="15" t="s">
        <v>27</v>
      </c>
      <c r="I2" s="26" t="s">
        <v>719</v>
      </c>
      <c r="J2" s="26" t="s">
        <v>720</v>
      </c>
      <c r="K2" s="22" t="s">
        <v>28</v>
      </c>
      <c r="L2" s="22" t="s">
        <v>29</v>
      </c>
      <c r="M2" s="22" t="s">
        <v>30</v>
      </c>
      <c r="N2" s="22" t="s">
        <v>31</v>
      </c>
      <c r="O2" s="22" t="s">
        <v>32</v>
      </c>
      <c r="P2" s="22" t="s">
        <v>33</v>
      </c>
      <c r="Q2" s="22" t="s">
        <v>34</v>
      </c>
      <c r="R2" s="22" t="s">
        <v>1</v>
      </c>
      <c r="S2" s="22" t="s">
        <v>711</v>
      </c>
      <c r="T2" s="15" t="s">
        <v>712</v>
      </c>
      <c r="U2" s="15" t="s">
        <v>713</v>
      </c>
      <c r="V2" s="15" t="s">
        <v>714</v>
      </c>
      <c r="W2" s="16" t="s">
        <v>21</v>
      </c>
    </row>
    <row r="3" spans="2:23" ht="22.5" x14ac:dyDescent="0.2">
      <c r="B3" s="2" t="s">
        <v>20</v>
      </c>
      <c r="C3" s="3" t="s">
        <v>678</v>
      </c>
      <c r="D3" s="3" t="s">
        <v>36</v>
      </c>
      <c r="E3" s="3" t="s">
        <v>37</v>
      </c>
      <c r="F3" s="3" t="s">
        <v>95</v>
      </c>
      <c r="G3" s="3" t="s">
        <v>2</v>
      </c>
      <c r="H3" s="4"/>
      <c r="I3" s="4"/>
      <c r="J3" s="4"/>
      <c r="K3" s="3" t="s">
        <v>679</v>
      </c>
      <c r="L3" s="3" t="s">
        <v>678</v>
      </c>
      <c r="M3" s="3" t="s">
        <v>36</v>
      </c>
      <c r="N3" s="3" t="s">
        <v>37</v>
      </c>
      <c r="O3" s="3" t="s">
        <v>223</v>
      </c>
      <c r="P3" s="3" t="s">
        <v>680</v>
      </c>
      <c r="Q3" s="4"/>
      <c r="R3" s="3" t="s">
        <v>5</v>
      </c>
      <c r="S3" s="3"/>
      <c r="T3" s="17"/>
      <c r="U3" s="18"/>
      <c r="V3" s="18"/>
      <c r="W3" s="5">
        <f>SUM(Tabela3[[#This Row],[Strefa 1]:[Strefa 3]])</f>
        <v>0</v>
      </c>
    </row>
    <row r="4" spans="2:23" ht="22.5" x14ac:dyDescent="0.2">
      <c r="B4" s="2" t="s">
        <v>20</v>
      </c>
      <c r="C4" s="3" t="s">
        <v>678</v>
      </c>
      <c r="D4" s="3" t="s">
        <v>36</v>
      </c>
      <c r="E4" s="3" t="s">
        <v>37</v>
      </c>
      <c r="F4" s="3" t="s">
        <v>95</v>
      </c>
      <c r="G4" s="3" t="s">
        <v>2</v>
      </c>
      <c r="H4" s="4"/>
      <c r="I4" s="4"/>
      <c r="J4" s="4"/>
      <c r="K4" s="3" t="s">
        <v>681</v>
      </c>
      <c r="L4" s="3" t="s">
        <v>678</v>
      </c>
      <c r="M4" s="3" t="s">
        <v>36</v>
      </c>
      <c r="N4" s="3" t="s">
        <v>37</v>
      </c>
      <c r="O4" s="3" t="s">
        <v>682</v>
      </c>
      <c r="P4" s="3" t="s">
        <v>683</v>
      </c>
      <c r="Q4" s="4"/>
      <c r="R4" s="3" t="s">
        <v>5</v>
      </c>
      <c r="S4" s="3"/>
      <c r="T4" s="17"/>
      <c r="U4" s="18"/>
      <c r="V4" s="18"/>
      <c r="W4" s="5">
        <f>SUM(Tabela3[[#This Row],[Strefa 1]:[Strefa 3]])</f>
        <v>0</v>
      </c>
    </row>
    <row r="5" spans="2:23" ht="22.5" x14ac:dyDescent="0.2">
      <c r="B5" s="2" t="s">
        <v>20</v>
      </c>
      <c r="C5" s="3" t="s">
        <v>678</v>
      </c>
      <c r="D5" s="3" t="s">
        <v>36</v>
      </c>
      <c r="E5" s="3" t="s">
        <v>37</v>
      </c>
      <c r="F5" s="3" t="s">
        <v>95</v>
      </c>
      <c r="G5" s="3" t="s">
        <v>2</v>
      </c>
      <c r="H5" s="4"/>
      <c r="I5" s="4"/>
      <c r="J5" s="4"/>
      <c r="K5" s="3" t="s">
        <v>684</v>
      </c>
      <c r="L5" s="3" t="s">
        <v>678</v>
      </c>
      <c r="M5" s="3" t="s">
        <v>36</v>
      </c>
      <c r="N5" s="3" t="s">
        <v>37</v>
      </c>
      <c r="O5" s="3" t="s">
        <v>290</v>
      </c>
      <c r="P5" s="3" t="s">
        <v>685</v>
      </c>
      <c r="Q5" s="4"/>
      <c r="R5" s="3" t="s">
        <v>5</v>
      </c>
      <c r="S5" s="3"/>
      <c r="T5" s="17"/>
      <c r="U5" s="18"/>
      <c r="V5" s="18"/>
      <c r="W5" s="5">
        <f>SUM(Tabela3[[#This Row],[Strefa 1]:[Strefa 3]])</f>
        <v>0</v>
      </c>
    </row>
    <row r="6" spans="2:23" ht="22.5" x14ac:dyDescent="0.2">
      <c r="B6" s="2" t="s">
        <v>20</v>
      </c>
      <c r="C6" s="3" t="s">
        <v>678</v>
      </c>
      <c r="D6" s="3" t="s">
        <v>36</v>
      </c>
      <c r="E6" s="3" t="s">
        <v>37</v>
      </c>
      <c r="F6" s="3" t="s">
        <v>95</v>
      </c>
      <c r="G6" s="3" t="s">
        <v>2</v>
      </c>
      <c r="H6" s="4"/>
      <c r="I6" s="4"/>
      <c r="J6" s="4"/>
      <c r="K6" s="3" t="s">
        <v>686</v>
      </c>
      <c r="L6" s="3" t="s">
        <v>678</v>
      </c>
      <c r="M6" s="3" t="s">
        <v>36</v>
      </c>
      <c r="N6" s="3" t="s">
        <v>37</v>
      </c>
      <c r="O6" s="3" t="s">
        <v>110</v>
      </c>
      <c r="P6" s="3" t="s">
        <v>687</v>
      </c>
      <c r="Q6" s="3" t="s">
        <v>688</v>
      </c>
      <c r="R6" s="3" t="s">
        <v>5</v>
      </c>
      <c r="S6" s="3"/>
      <c r="T6" s="17"/>
      <c r="U6" s="18"/>
      <c r="V6" s="18"/>
      <c r="W6" s="5">
        <f>SUM(Tabela3[[#This Row],[Strefa 1]:[Strefa 3]])</f>
        <v>0</v>
      </c>
    </row>
    <row r="7" spans="2:23" ht="22.5" x14ac:dyDescent="0.2">
      <c r="B7" s="2" t="s">
        <v>20</v>
      </c>
      <c r="C7" s="3" t="s">
        <v>678</v>
      </c>
      <c r="D7" s="3" t="s">
        <v>36</v>
      </c>
      <c r="E7" s="3" t="s">
        <v>37</v>
      </c>
      <c r="F7" s="3" t="s">
        <v>95</v>
      </c>
      <c r="G7" s="3" t="s">
        <v>2</v>
      </c>
      <c r="H7" s="4"/>
      <c r="I7" s="4"/>
      <c r="J7" s="4"/>
      <c r="K7" s="3" t="s">
        <v>689</v>
      </c>
      <c r="L7" s="3" t="s">
        <v>678</v>
      </c>
      <c r="M7" s="3" t="s">
        <v>36</v>
      </c>
      <c r="N7" s="3" t="s">
        <v>37</v>
      </c>
      <c r="O7" s="3" t="s">
        <v>290</v>
      </c>
      <c r="P7" s="4"/>
      <c r="Q7" s="4"/>
      <c r="R7" s="3" t="s">
        <v>5</v>
      </c>
      <c r="S7" s="3"/>
      <c r="T7" s="17"/>
      <c r="U7" s="18"/>
      <c r="V7" s="18"/>
      <c r="W7" s="5">
        <f>SUM(Tabela3[[#This Row],[Strefa 1]:[Strefa 3]])</f>
        <v>0</v>
      </c>
    </row>
    <row r="8" spans="2:23" ht="22.5" x14ac:dyDescent="0.2">
      <c r="B8" s="2" t="s">
        <v>20</v>
      </c>
      <c r="C8" s="3" t="s">
        <v>678</v>
      </c>
      <c r="D8" s="3" t="s">
        <v>36</v>
      </c>
      <c r="E8" s="3" t="s">
        <v>37</v>
      </c>
      <c r="F8" s="3" t="s">
        <v>95</v>
      </c>
      <c r="G8" s="3" t="s">
        <v>2</v>
      </c>
      <c r="H8" s="4"/>
      <c r="I8" s="4"/>
      <c r="J8" s="4"/>
      <c r="K8" s="3" t="s">
        <v>690</v>
      </c>
      <c r="L8" s="3" t="s">
        <v>678</v>
      </c>
      <c r="M8" s="3" t="s">
        <v>36</v>
      </c>
      <c r="N8" s="3" t="s">
        <v>37</v>
      </c>
      <c r="O8" s="3" t="s">
        <v>285</v>
      </c>
      <c r="P8" s="4"/>
      <c r="Q8" s="4"/>
      <c r="R8" s="3" t="s">
        <v>5</v>
      </c>
      <c r="S8" s="3"/>
      <c r="T8" s="17"/>
      <c r="U8" s="18"/>
      <c r="V8" s="18"/>
      <c r="W8" s="5">
        <f>SUM(Tabela3[[#This Row],[Strefa 1]:[Strefa 3]])</f>
        <v>0</v>
      </c>
    </row>
    <row r="9" spans="2:23" ht="22.5" x14ac:dyDescent="0.2">
      <c r="B9" s="2" t="s">
        <v>20</v>
      </c>
      <c r="C9" s="3" t="s">
        <v>678</v>
      </c>
      <c r="D9" s="3" t="s">
        <v>36</v>
      </c>
      <c r="E9" s="3" t="s">
        <v>37</v>
      </c>
      <c r="F9" s="3" t="s">
        <v>95</v>
      </c>
      <c r="G9" s="3" t="s">
        <v>2</v>
      </c>
      <c r="H9" s="4"/>
      <c r="I9" s="4"/>
      <c r="J9" s="4"/>
      <c r="K9" s="3" t="s">
        <v>691</v>
      </c>
      <c r="L9" s="3" t="s">
        <v>678</v>
      </c>
      <c r="M9" s="3" t="s">
        <v>36</v>
      </c>
      <c r="N9" s="3" t="s">
        <v>37</v>
      </c>
      <c r="O9" s="3" t="s">
        <v>293</v>
      </c>
      <c r="P9" s="4"/>
      <c r="Q9" s="4"/>
      <c r="R9" s="3" t="s">
        <v>5</v>
      </c>
      <c r="S9" s="3"/>
      <c r="T9" s="17"/>
      <c r="U9" s="18"/>
      <c r="V9" s="18"/>
      <c r="W9" s="5">
        <f>SUM(Tabela3[[#This Row],[Strefa 1]:[Strefa 3]])</f>
        <v>0</v>
      </c>
    </row>
    <row r="10" spans="2:23" ht="22.5" x14ac:dyDescent="0.2">
      <c r="B10" s="2" t="s">
        <v>20</v>
      </c>
      <c r="C10" s="3" t="s">
        <v>678</v>
      </c>
      <c r="D10" s="3" t="s">
        <v>36</v>
      </c>
      <c r="E10" s="3" t="s">
        <v>37</v>
      </c>
      <c r="F10" s="3" t="s">
        <v>95</v>
      </c>
      <c r="G10" s="3" t="s">
        <v>2</v>
      </c>
      <c r="H10" s="4"/>
      <c r="I10" s="4"/>
      <c r="J10" s="4"/>
      <c r="K10" s="3" t="s">
        <v>692</v>
      </c>
      <c r="L10" s="3" t="s">
        <v>678</v>
      </c>
      <c r="M10" s="3" t="s">
        <v>36</v>
      </c>
      <c r="N10" s="3" t="s">
        <v>37</v>
      </c>
      <c r="O10" s="3" t="s">
        <v>149</v>
      </c>
      <c r="P10" s="4"/>
      <c r="Q10" s="4"/>
      <c r="R10" s="3" t="s">
        <v>5</v>
      </c>
      <c r="S10" s="3"/>
      <c r="T10" s="17"/>
      <c r="U10" s="18"/>
      <c r="V10" s="18"/>
      <c r="W10" s="5">
        <f>SUM(Tabela3[[#This Row],[Strefa 1]:[Strefa 3]])</f>
        <v>0</v>
      </c>
    </row>
    <row r="11" spans="2:23" ht="22.5" x14ac:dyDescent="0.2">
      <c r="B11" s="2" t="s">
        <v>20</v>
      </c>
      <c r="C11" s="3" t="s">
        <v>678</v>
      </c>
      <c r="D11" s="3" t="s">
        <v>36</v>
      </c>
      <c r="E11" s="3" t="s">
        <v>37</v>
      </c>
      <c r="F11" s="3" t="s">
        <v>95</v>
      </c>
      <c r="G11" s="3" t="s">
        <v>2</v>
      </c>
      <c r="H11" s="4"/>
      <c r="I11" s="4"/>
      <c r="J11" s="4"/>
      <c r="K11" s="3" t="s">
        <v>693</v>
      </c>
      <c r="L11" s="3" t="s">
        <v>678</v>
      </c>
      <c r="M11" s="3" t="s">
        <v>36</v>
      </c>
      <c r="N11" s="3" t="s">
        <v>37</v>
      </c>
      <c r="O11" s="3" t="s">
        <v>191</v>
      </c>
      <c r="P11" s="4"/>
      <c r="Q11" s="4"/>
      <c r="R11" s="3" t="s">
        <v>5</v>
      </c>
      <c r="S11" s="3"/>
      <c r="T11" s="17"/>
      <c r="U11" s="18"/>
      <c r="V11" s="18"/>
      <c r="W11" s="5">
        <f>SUM(Tabela3[[#This Row],[Strefa 1]:[Strefa 3]])</f>
        <v>0</v>
      </c>
    </row>
    <row r="12" spans="2:23" ht="22.5" x14ac:dyDescent="0.2">
      <c r="B12" s="2" t="s">
        <v>20</v>
      </c>
      <c r="C12" s="3" t="s">
        <v>678</v>
      </c>
      <c r="D12" s="3" t="s">
        <v>36</v>
      </c>
      <c r="E12" s="3" t="s">
        <v>37</v>
      </c>
      <c r="F12" s="3" t="s">
        <v>95</v>
      </c>
      <c r="G12" s="3" t="s">
        <v>2</v>
      </c>
      <c r="H12" s="4"/>
      <c r="I12" s="4"/>
      <c r="J12" s="4"/>
      <c r="K12" s="3" t="s">
        <v>694</v>
      </c>
      <c r="L12" s="3" t="s">
        <v>678</v>
      </c>
      <c r="M12" s="3" t="s">
        <v>36</v>
      </c>
      <c r="N12" s="3" t="s">
        <v>37</v>
      </c>
      <c r="O12" s="3" t="s">
        <v>191</v>
      </c>
      <c r="P12" s="4"/>
      <c r="Q12" s="4"/>
      <c r="R12" s="3" t="s">
        <v>5</v>
      </c>
      <c r="S12" s="3"/>
      <c r="T12" s="17"/>
      <c r="U12" s="18"/>
      <c r="V12" s="18"/>
      <c r="W12" s="5">
        <f>SUM(Tabela3[[#This Row],[Strefa 1]:[Strefa 3]])</f>
        <v>0</v>
      </c>
    </row>
    <row r="13" spans="2:23" ht="22.5" x14ac:dyDescent="0.2">
      <c r="B13" s="2" t="s">
        <v>20</v>
      </c>
      <c r="C13" s="3" t="s">
        <v>678</v>
      </c>
      <c r="D13" s="3" t="s">
        <v>36</v>
      </c>
      <c r="E13" s="3" t="s">
        <v>37</v>
      </c>
      <c r="F13" s="3" t="s">
        <v>95</v>
      </c>
      <c r="G13" s="3" t="s">
        <v>2</v>
      </c>
      <c r="H13" s="4"/>
      <c r="I13" s="4"/>
      <c r="J13" s="4"/>
      <c r="K13" s="3" t="s">
        <v>695</v>
      </c>
      <c r="L13" s="3" t="s">
        <v>678</v>
      </c>
      <c r="M13" s="3" t="s">
        <v>36</v>
      </c>
      <c r="N13" s="3" t="s">
        <v>37</v>
      </c>
      <c r="O13" s="3" t="s">
        <v>95</v>
      </c>
      <c r="P13" s="3" t="s">
        <v>2</v>
      </c>
      <c r="Q13" s="4"/>
      <c r="R13" s="3" t="s">
        <v>5</v>
      </c>
      <c r="S13" s="3"/>
      <c r="T13" s="17"/>
      <c r="U13" s="18"/>
      <c r="V13" s="18"/>
      <c r="W13" s="5">
        <f>SUM(Tabela3[[#This Row],[Strefa 1]:[Strefa 3]])</f>
        <v>0</v>
      </c>
    </row>
    <row r="14" spans="2:23" ht="22.5" x14ac:dyDescent="0.2">
      <c r="B14" s="2" t="s">
        <v>20</v>
      </c>
      <c r="C14" s="3" t="s">
        <v>678</v>
      </c>
      <c r="D14" s="3" t="s">
        <v>36</v>
      </c>
      <c r="E14" s="3" t="s">
        <v>37</v>
      </c>
      <c r="F14" s="3" t="s">
        <v>95</v>
      </c>
      <c r="G14" s="3" t="s">
        <v>2</v>
      </c>
      <c r="H14" s="4"/>
      <c r="I14" s="4"/>
      <c r="J14" s="4"/>
      <c r="K14" s="3" t="s">
        <v>696</v>
      </c>
      <c r="L14" s="3" t="s">
        <v>678</v>
      </c>
      <c r="M14" s="3" t="s">
        <v>36</v>
      </c>
      <c r="N14" s="3" t="s">
        <v>37</v>
      </c>
      <c r="O14" s="3" t="s">
        <v>95</v>
      </c>
      <c r="P14" s="3" t="s">
        <v>2</v>
      </c>
      <c r="Q14" s="4"/>
      <c r="R14" s="3" t="s">
        <v>12</v>
      </c>
      <c r="S14" s="3"/>
      <c r="T14" s="17"/>
      <c r="U14" s="18"/>
      <c r="V14" s="18"/>
      <c r="W14" s="5">
        <f>SUM(Tabela3[[#This Row],[Strefa 1]:[Strefa 3]])</f>
        <v>0</v>
      </c>
    </row>
    <row r="15" spans="2:23" ht="22.5" x14ac:dyDescent="0.2">
      <c r="B15" s="2" t="s">
        <v>20</v>
      </c>
      <c r="C15" s="3" t="s">
        <v>678</v>
      </c>
      <c r="D15" s="3" t="s">
        <v>36</v>
      </c>
      <c r="E15" s="3" t="s">
        <v>37</v>
      </c>
      <c r="F15" s="3" t="s">
        <v>95</v>
      </c>
      <c r="G15" s="3" t="s">
        <v>2</v>
      </c>
      <c r="H15" s="4"/>
      <c r="I15" s="4"/>
      <c r="J15" s="4"/>
      <c r="K15" s="3" t="s">
        <v>697</v>
      </c>
      <c r="L15" s="3" t="s">
        <v>678</v>
      </c>
      <c r="M15" s="3" t="s">
        <v>36</v>
      </c>
      <c r="N15" s="3" t="s">
        <v>37</v>
      </c>
      <c r="O15" s="3" t="s">
        <v>322</v>
      </c>
      <c r="P15" s="4"/>
      <c r="Q15" s="4"/>
      <c r="R15" s="3" t="s">
        <v>5</v>
      </c>
      <c r="S15" s="3"/>
      <c r="T15" s="17"/>
      <c r="U15" s="18"/>
      <c r="V15" s="18"/>
      <c r="W15" s="5">
        <f>SUM(Tabela3[[#This Row],[Strefa 1]:[Strefa 3]])</f>
        <v>0</v>
      </c>
    </row>
    <row r="16" spans="2:23" ht="22.5" x14ac:dyDescent="0.2">
      <c r="B16" s="2" t="s">
        <v>20</v>
      </c>
      <c r="C16" s="3" t="s">
        <v>678</v>
      </c>
      <c r="D16" s="3" t="s">
        <v>36</v>
      </c>
      <c r="E16" s="3" t="s">
        <v>37</v>
      </c>
      <c r="F16" s="3" t="s">
        <v>95</v>
      </c>
      <c r="G16" s="3" t="s">
        <v>2</v>
      </c>
      <c r="H16" s="4"/>
      <c r="I16" s="4"/>
      <c r="J16" s="4"/>
      <c r="K16" s="3" t="s">
        <v>698</v>
      </c>
      <c r="L16" s="3" t="s">
        <v>678</v>
      </c>
      <c r="M16" s="3" t="s">
        <v>36</v>
      </c>
      <c r="N16" s="3" t="s">
        <v>37</v>
      </c>
      <c r="O16" s="3" t="s">
        <v>292</v>
      </c>
      <c r="P16" s="4"/>
      <c r="Q16" s="4"/>
      <c r="R16" s="3" t="s">
        <v>5</v>
      </c>
      <c r="S16" s="3"/>
      <c r="T16" s="17"/>
      <c r="U16" s="18"/>
      <c r="V16" s="18"/>
      <c r="W16" s="5">
        <f>SUM(Tabela3[[#This Row],[Strefa 1]:[Strefa 3]])</f>
        <v>0</v>
      </c>
    </row>
    <row r="17" spans="2:23" ht="22.5" x14ac:dyDescent="0.2">
      <c r="B17" s="2" t="s">
        <v>20</v>
      </c>
      <c r="C17" s="3" t="s">
        <v>678</v>
      </c>
      <c r="D17" s="3" t="s">
        <v>36</v>
      </c>
      <c r="E17" s="3" t="s">
        <v>37</v>
      </c>
      <c r="F17" s="3" t="s">
        <v>95</v>
      </c>
      <c r="G17" s="3" t="s">
        <v>2</v>
      </c>
      <c r="H17" s="4"/>
      <c r="I17" s="4"/>
      <c r="J17" s="4"/>
      <c r="K17" s="3" t="s">
        <v>699</v>
      </c>
      <c r="L17" s="3" t="s">
        <v>678</v>
      </c>
      <c r="M17" s="3" t="s">
        <v>36</v>
      </c>
      <c r="N17" s="3" t="s">
        <v>37</v>
      </c>
      <c r="O17" s="3" t="s">
        <v>700</v>
      </c>
      <c r="P17" s="4"/>
      <c r="Q17" s="4"/>
      <c r="R17" s="3" t="s">
        <v>5</v>
      </c>
      <c r="S17" s="3"/>
      <c r="T17" s="17"/>
      <c r="U17" s="18"/>
      <c r="V17" s="18"/>
      <c r="W17" s="5">
        <f>SUM(Tabela3[[#This Row],[Strefa 1]:[Strefa 3]])</f>
        <v>0</v>
      </c>
    </row>
    <row r="18" spans="2:23" ht="22.5" x14ac:dyDescent="0.2">
      <c r="B18" s="2" t="s">
        <v>20</v>
      </c>
      <c r="C18" s="3" t="s">
        <v>678</v>
      </c>
      <c r="D18" s="3" t="s">
        <v>36</v>
      </c>
      <c r="E18" s="3" t="s">
        <v>37</v>
      </c>
      <c r="F18" s="3" t="s">
        <v>95</v>
      </c>
      <c r="G18" s="3" t="s">
        <v>2</v>
      </c>
      <c r="H18" s="4"/>
      <c r="I18" s="4"/>
      <c r="J18" s="4"/>
      <c r="K18" s="3" t="s">
        <v>701</v>
      </c>
      <c r="L18" s="3" t="s">
        <v>678</v>
      </c>
      <c r="M18" s="3" t="s">
        <v>36</v>
      </c>
      <c r="N18" s="3" t="s">
        <v>37</v>
      </c>
      <c r="O18" s="3" t="s">
        <v>298</v>
      </c>
      <c r="P18" s="4"/>
      <c r="Q18" s="4"/>
      <c r="R18" s="3" t="s">
        <v>5</v>
      </c>
      <c r="S18" s="3"/>
      <c r="T18" s="17"/>
      <c r="U18" s="18"/>
      <c r="V18" s="18"/>
      <c r="W18" s="5">
        <f>SUM(Tabela3[[#This Row],[Strefa 1]:[Strefa 3]])</f>
        <v>0</v>
      </c>
    </row>
    <row r="19" spans="2:23" ht="22.5" x14ac:dyDescent="0.2">
      <c r="B19" s="2" t="s">
        <v>20</v>
      </c>
      <c r="C19" s="3" t="s">
        <v>678</v>
      </c>
      <c r="D19" s="3" t="s">
        <v>36</v>
      </c>
      <c r="E19" s="3" t="s">
        <v>37</v>
      </c>
      <c r="F19" s="3" t="s">
        <v>95</v>
      </c>
      <c r="G19" s="3" t="s">
        <v>2</v>
      </c>
      <c r="H19" s="4"/>
      <c r="I19" s="4"/>
      <c r="J19" s="4"/>
      <c r="K19" s="3" t="s">
        <v>702</v>
      </c>
      <c r="L19" s="3" t="s">
        <v>678</v>
      </c>
      <c r="M19" s="3" t="s">
        <v>36</v>
      </c>
      <c r="N19" s="3" t="s">
        <v>37</v>
      </c>
      <c r="O19" s="3" t="s">
        <v>186</v>
      </c>
      <c r="P19" s="4"/>
      <c r="Q19" s="4"/>
      <c r="R19" s="3" t="s">
        <v>5</v>
      </c>
      <c r="S19" s="3"/>
      <c r="T19" s="17"/>
      <c r="U19" s="18"/>
      <c r="V19" s="18"/>
      <c r="W19" s="5">
        <f>SUM(Tabela3[[#This Row],[Strefa 1]:[Strefa 3]])</f>
        <v>0</v>
      </c>
    </row>
    <row r="20" spans="2:23" ht="22.5" x14ac:dyDescent="0.2">
      <c r="B20" s="2" t="s">
        <v>20</v>
      </c>
      <c r="C20" s="3" t="s">
        <v>678</v>
      </c>
      <c r="D20" s="3" t="s">
        <v>36</v>
      </c>
      <c r="E20" s="3" t="s">
        <v>37</v>
      </c>
      <c r="F20" s="3" t="s">
        <v>95</v>
      </c>
      <c r="G20" s="3" t="s">
        <v>2</v>
      </c>
      <c r="H20" s="4"/>
      <c r="I20" s="4"/>
      <c r="J20" s="4"/>
      <c r="K20" s="3" t="s">
        <v>703</v>
      </c>
      <c r="L20" s="3" t="s">
        <v>678</v>
      </c>
      <c r="M20" s="3" t="s">
        <v>36</v>
      </c>
      <c r="N20" s="3" t="s">
        <v>37</v>
      </c>
      <c r="O20" s="3" t="s">
        <v>285</v>
      </c>
      <c r="P20" s="4"/>
      <c r="Q20" s="4"/>
      <c r="R20" s="3" t="s">
        <v>5</v>
      </c>
      <c r="S20" s="3"/>
      <c r="T20" s="17"/>
      <c r="U20" s="18"/>
      <c r="V20" s="18"/>
      <c r="W20" s="5">
        <f>SUM(Tabela3[[#This Row],[Strefa 1]:[Strefa 3]])</f>
        <v>0</v>
      </c>
    </row>
    <row r="21" spans="2:23" ht="22.5" x14ac:dyDescent="0.2">
      <c r="B21" s="2" t="s">
        <v>20</v>
      </c>
      <c r="C21" s="3" t="s">
        <v>678</v>
      </c>
      <c r="D21" s="3" t="s">
        <v>36</v>
      </c>
      <c r="E21" s="3" t="s">
        <v>37</v>
      </c>
      <c r="F21" s="3" t="s">
        <v>95</v>
      </c>
      <c r="G21" s="3" t="s">
        <v>2</v>
      </c>
      <c r="H21" s="4"/>
      <c r="I21" s="4"/>
      <c r="J21" s="4"/>
      <c r="K21" s="3" t="s">
        <v>704</v>
      </c>
      <c r="L21" s="3" t="s">
        <v>678</v>
      </c>
      <c r="M21" s="3" t="s">
        <v>36</v>
      </c>
      <c r="N21" s="3" t="s">
        <v>37</v>
      </c>
      <c r="O21" s="3" t="s">
        <v>82</v>
      </c>
      <c r="P21" s="4"/>
      <c r="Q21" s="4"/>
      <c r="R21" s="3" t="s">
        <v>5</v>
      </c>
      <c r="S21" s="3"/>
      <c r="T21" s="17"/>
      <c r="U21" s="18"/>
      <c r="V21" s="18"/>
      <c r="W21" s="5">
        <f>SUM(Tabela3[[#This Row],[Strefa 1]:[Strefa 3]])</f>
        <v>0</v>
      </c>
    </row>
    <row r="22" spans="2:23" ht="22.5" x14ac:dyDescent="0.2">
      <c r="B22" s="2" t="s">
        <v>20</v>
      </c>
      <c r="C22" s="3" t="s">
        <v>678</v>
      </c>
      <c r="D22" s="3" t="s">
        <v>36</v>
      </c>
      <c r="E22" s="3" t="s">
        <v>37</v>
      </c>
      <c r="F22" s="3" t="s">
        <v>95</v>
      </c>
      <c r="G22" s="3" t="s">
        <v>2</v>
      </c>
      <c r="H22" s="4"/>
      <c r="I22" s="4"/>
      <c r="J22" s="4"/>
      <c r="K22" s="3" t="s">
        <v>705</v>
      </c>
      <c r="L22" s="3" t="s">
        <v>678</v>
      </c>
      <c r="M22" s="3" t="s">
        <v>36</v>
      </c>
      <c r="N22" s="3" t="s">
        <v>37</v>
      </c>
      <c r="O22" s="3" t="s">
        <v>82</v>
      </c>
      <c r="P22" s="4"/>
      <c r="Q22" s="4"/>
      <c r="R22" s="3" t="s">
        <v>5</v>
      </c>
      <c r="S22" s="3"/>
      <c r="T22" s="17"/>
      <c r="U22" s="18"/>
      <c r="V22" s="18"/>
      <c r="W22" s="5">
        <f>SUM(Tabela3[[#This Row],[Strefa 1]:[Strefa 3]])</f>
        <v>0</v>
      </c>
    </row>
    <row r="23" spans="2:23" ht="22.5" x14ac:dyDescent="0.2">
      <c r="B23" s="2" t="s">
        <v>20</v>
      </c>
      <c r="C23" s="3" t="s">
        <v>678</v>
      </c>
      <c r="D23" s="3" t="s">
        <v>36</v>
      </c>
      <c r="E23" s="3" t="s">
        <v>37</v>
      </c>
      <c r="F23" s="3" t="s">
        <v>95</v>
      </c>
      <c r="G23" s="3" t="s">
        <v>2</v>
      </c>
      <c r="H23" s="4"/>
      <c r="I23" s="4"/>
      <c r="J23" s="4"/>
      <c r="K23" s="3" t="s">
        <v>706</v>
      </c>
      <c r="L23" s="3" t="s">
        <v>678</v>
      </c>
      <c r="M23" s="3" t="s">
        <v>36</v>
      </c>
      <c r="N23" s="3" t="s">
        <v>37</v>
      </c>
      <c r="O23" s="3" t="s">
        <v>223</v>
      </c>
      <c r="P23" s="4"/>
      <c r="Q23" s="4"/>
      <c r="R23" s="3" t="s">
        <v>5</v>
      </c>
      <c r="S23" s="3"/>
      <c r="T23" s="17"/>
      <c r="U23" s="18"/>
      <c r="V23" s="18"/>
      <c r="W23" s="5">
        <f>SUM(Tabela3[[#This Row],[Strefa 1]:[Strefa 3]])</f>
        <v>0</v>
      </c>
    </row>
    <row r="24" spans="2:23" ht="22.5" x14ac:dyDescent="0.2">
      <c r="B24" s="2" t="s">
        <v>20</v>
      </c>
      <c r="C24" s="3" t="s">
        <v>678</v>
      </c>
      <c r="D24" s="3" t="s">
        <v>36</v>
      </c>
      <c r="E24" s="3" t="s">
        <v>37</v>
      </c>
      <c r="F24" s="3" t="s">
        <v>95</v>
      </c>
      <c r="G24" s="3" t="s">
        <v>2</v>
      </c>
      <c r="H24" s="4"/>
      <c r="I24" s="4"/>
      <c r="J24" s="4"/>
      <c r="K24" s="3" t="s">
        <v>707</v>
      </c>
      <c r="L24" s="3" t="s">
        <v>678</v>
      </c>
      <c r="M24" s="3" t="s">
        <v>36</v>
      </c>
      <c r="N24" s="3" t="s">
        <v>37</v>
      </c>
      <c r="O24" s="3" t="s">
        <v>95</v>
      </c>
      <c r="P24" s="3" t="s">
        <v>2</v>
      </c>
      <c r="Q24" s="4"/>
      <c r="R24" s="3" t="s">
        <v>5</v>
      </c>
      <c r="S24" s="3"/>
      <c r="T24" s="17"/>
      <c r="U24" s="18"/>
      <c r="V24" s="18"/>
      <c r="W24" s="5">
        <f>SUM(Tabela3[[#This Row],[Strefa 1]:[Strefa 3]])</f>
        <v>0</v>
      </c>
    </row>
    <row r="25" spans="2:23" ht="22.5" x14ac:dyDescent="0.2">
      <c r="B25" s="6" t="s">
        <v>20</v>
      </c>
      <c r="C25" s="7" t="s">
        <v>678</v>
      </c>
      <c r="D25" s="7" t="s">
        <v>36</v>
      </c>
      <c r="E25" s="7" t="s">
        <v>37</v>
      </c>
      <c r="F25" s="7" t="s">
        <v>95</v>
      </c>
      <c r="G25" s="7" t="s">
        <v>2</v>
      </c>
      <c r="H25" s="8"/>
      <c r="I25" s="8"/>
      <c r="J25" s="8"/>
      <c r="K25" s="7" t="s">
        <v>708</v>
      </c>
      <c r="L25" s="7" t="s">
        <v>678</v>
      </c>
      <c r="M25" s="7" t="s">
        <v>36</v>
      </c>
      <c r="N25" s="7" t="s">
        <v>37</v>
      </c>
      <c r="O25" s="7" t="s">
        <v>295</v>
      </c>
      <c r="P25" s="8"/>
      <c r="Q25" s="8"/>
      <c r="R25" s="7" t="s">
        <v>5</v>
      </c>
      <c r="S25" s="7"/>
      <c r="T25" s="19"/>
      <c r="U25" s="20"/>
      <c r="V25" s="20"/>
      <c r="W25" s="5">
        <f>SUM(Tabela3[[#This Row],[Strefa 1]:[Strefa 3]])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3477-F21D-42CD-B18D-B59CF669007A}">
  <dimension ref="B1:W15"/>
  <sheetViews>
    <sheetView zoomScale="60" zoomScaleNormal="60" workbookViewId="0">
      <selection activeCell="S47" sqref="S47"/>
    </sheetView>
  </sheetViews>
  <sheetFormatPr defaultRowHeight="12.75" x14ac:dyDescent="0.2"/>
  <cols>
    <col min="1" max="1" width="9.140625" style="1"/>
    <col min="2" max="2" width="12.5703125" style="1" customWidth="1"/>
    <col min="3" max="3" width="18.140625" style="1" customWidth="1"/>
    <col min="4" max="4" width="14.140625" style="1" customWidth="1"/>
    <col min="5" max="5" width="13.7109375" style="1" customWidth="1"/>
    <col min="6" max="6" width="12.85546875" style="1" customWidth="1"/>
    <col min="7" max="7" width="10" style="1" customWidth="1"/>
    <col min="8" max="8" width="14.28515625" style="1" customWidth="1"/>
    <col min="9" max="9" width="38.5703125" style="1" customWidth="1"/>
    <col min="10" max="10" width="36.28515625" style="1" customWidth="1"/>
    <col min="11" max="11" width="18.5703125" style="1" customWidth="1"/>
    <col min="12" max="12" width="18.85546875" style="1" customWidth="1"/>
    <col min="13" max="13" width="17.5703125" style="1" customWidth="1"/>
    <col min="14" max="14" width="11.85546875" style="1" customWidth="1"/>
    <col min="15" max="15" width="29.28515625" style="1" customWidth="1"/>
    <col min="16" max="16" width="13.42578125" style="1" customWidth="1"/>
    <col min="17" max="17" width="17.7109375" style="1" customWidth="1"/>
    <col min="18" max="18" width="9.140625" style="1"/>
    <col min="19" max="19" width="14.42578125" style="1" customWidth="1"/>
    <col min="20" max="23" width="15.7109375" style="1" customWidth="1"/>
    <col min="24" max="24" width="1.5703125" style="1" customWidth="1"/>
    <col min="25" max="16384" width="9.140625" style="1"/>
  </cols>
  <sheetData>
    <row r="1" spans="2:23" ht="30" customHeight="1" x14ac:dyDescent="0.2">
      <c r="B1" s="130" t="s">
        <v>850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131" t="s">
        <v>861</v>
      </c>
      <c r="U1" s="132"/>
      <c r="V1" s="133"/>
      <c r="W1" s="134"/>
    </row>
    <row r="2" spans="2:23" s="23" customFormat="1" ht="47.25" customHeight="1" x14ac:dyDescent="0.2">
      <c r="B2" s="135" t="s">
        <v>0</v>
      </c>
      <c r="C2" s="136" t="s">
        <v>22</v>
      </c>
      <c r="D2" s="136" t="s">
        <v>23</v>
      </c>
      <c r="E2" s="136" t="s">
        <v>24</v>
      </c>
      <c r="F2" s="136" t="s">
        <v>25</v>
      </c>
      <c r="G2" s="136" t="s">
        <v>26</v>
      </c>
      <c r="H2" s="136" t="s">
        <v>27</v>
      </c>
      <c r="I2" s="137" t="s">
        <v>859</v>
      </c>
      <c r="J2" s="137" t="s">
        <v>860</v>
      </c>
      <c r="K2" s="136" t="s">
        <v>28</v>
      </c>
      <c r="L2" s="136" t="s">
        <v>29</v>
      </c>
      <c r="M2" s="136" t="s">
        <v>30</v>
      </c>
      <c r="N2" s="136" t="s">
        <v>31</v>
      </c>
      <c r="O2" s="136" t="s">
        <v>32</v>
      </c>
      <c r="P2" s="136" t="s">
        <v>33</v>
      </c>
      <c r="Q2" s="136" t="s">
        <v>34</v>
      </c>
      <c r="R2" s="136" t="s">
        <v>1</v>
      </c>
      <c r="S2" s="136" t="s">
        <v>717</v>
      </c>
      <c r="T2" s="136" t="s">
        <v>712</v>
      </c>
      <c r="U2" s="136" t="s">
        <v>713</v>
      </c>
      <c r="V2" s="136" t="s">
        <v>714</v>
      </c>
      <c r="W2" s="138" t="s">
        <v>21</v>
      </c>
    </row>
    <row r="3" spans="2:23" ht="38.25" x14ac:dyDescent="0.2">
      <c r="B3" s="139" t="s">
        <v>16</v>
      </c>
      <c r="C3" s="96" t="s">
        <v>227</v>
      </c>
      <c r="D3" s="96" t="s">
        <v>36</v>
      </c>
      <c r="E3" s="96" t="s">
        <v>37</v>
      </c>
      <c r="F3" s="96" t="s">
        <v>709</v>
      </c>
      <c r="G3" s="96" t="s">
        <v>2</v>
      </c>
      <c r="H3" s="97"/>
      <c r="I3" s="96" t="s">
        <v>807</v>
      </c>
      <c r="J3" s="96" t="s">
        <v>808</v>
      </c>
      <c r="K3" s="96" t="s">
        <v>284</v>
      </c>
      <c r="L3" s="96" t="s">
        <v>227</v>
      </c>
      <c r="M3" s="96" t="s">
        <v>47</v>
      </c>
      <c r="N3" s="96" t="s">
        <v>37</v>
      </c>
      <c r="O3" s="96" t="s">
        <v>285</v>
      </c>
      <c r="P3" s="97"/>
      <c r="Q3" s="97"/>
      <c r="R3" s="96" t="s">
        <v>6</v>
      </c>
      <c r="S3" s="98">
        <v>2</v>
      </c>
      <c r="T3" s="99">
        <v>4200</v>
      </c>
      <c r="U3" s="99">
        <v>9750</v>
      </c>
      <c r="V3" s="99"/>
      <c r="W3" s="140">
        <f>SUM(Tabela11[[#This Row],[Strefa 1]:[Strefa 3]])</f>
        <v>13950</v>
      </c>
    </row>
    <row r="4" spans="2:23" ht="38.25" x14ac:dyDescent="0.2">
      <c r="B4" s="139" t="s">
        <v>16</v>
      </c>
      <c r="C4" s="96" t="s">
        <v>227</v>
      </c>
      <c r="D4" s="96" t="s">
        <v>36</v>
      </c>
      <c r="E4" s="96" t="s">
        <v>37</v>
      </c>
      <c r="F4" s="96" t="s">
        <v>709</v>
      </c>
      <c r="G4" s="96" t="s">
        <v>2</v>
      </c>
      <c r="H4" s="97"/>
      <c r="I4" s="96" t="s">
        <v>807</v>
      </c>
      <c r="J4" s="96" t="s">
        <v>808</v>
      </c>
      <c r="K4" s="96" t="s">
        <v>286</v>
      </c>
      <c r="L4" s="96" t="s">
        <v>227</v>
      </c>
      <c r="M4" s="96" t="s">
        <v>47</v>
      </c>
      <c r="N4" s="96" t="s">
        <v>37</v>
      </c>
      <c r="O4" s="96" t="s">
        <v>285</v>
      </c>
      <c r="P4" s="97"/>
      <c r="Q4" s="97"/>
      <c r="R4" s="96" t="s">
        <v>6</v>
      </c>
      <c r="S4" s="98">
        <v>4</v>
      </c>
      <c r="T4" s="99">
        <v>7800</v>
      </c>
      <c r="U4" s="99">
        <v>18300</v>
      </c>
      <c r="V4" s="99"/>
      <c r="W4" s="140">
        <f>SUM(Tabela11[[#This Row],[Strefa 1]:[Strefa 3]])</f>
        <v>26100</v>
      </c>
    </row>
    <row r="5" spans="2:23" ht="38.25" x14ac:dyDescent="0.2">
      <c r="B5" s="139" t="s">
        <v>16</v>
      </c>
      <c r="C5" s="96" t="s">
        <v>227</v>
      </c>
      <c r="D5" s="96" t="s">
        <v>36</v>
      </c>
      <c r="E5" s="96" t="s">
        <v>37</v>
      </c>
      <c r="F5" s="96" t="s">
        <v>709</v>
      </c>
      <c r="G5" s="96" t="s">
        <v>2</v>
      </c>
      <c r="H5" s="97"/>
      <c r="I5" s="96" t="s">
        <v>807</v>
      </c>
      <c r="J5" s="96" t="s">
        <v>808</v>
      </c>
      <c r="K5" s="96" t="s">
        <v>287</v>
      </c>
      <c r="L5" s="96" t="s">
        <v>227</v>
      </c>
      <c r="M5" s="96" t="s">
        <v>180</v>
      </c>
      <c r="N5" s="96" t="s">
        <v>37</v>
      </c>
      <c r="O5" s="96" t="s">
        <v>191</v>
      </c>
      <c r="P5" s="96" t="s">
        <v>288</v>
      </c>
      <c r="Q5" s="97"/>
      <c r="R5" s="96" t="s">
        <v>6</v>
      </c>
      <c r="S5" s="98">
        <v>1</v>
      </c>
      <c r="T5" s="99">
        <v>5100</v>
      </c>
      <c r="U5" s="99">
        <v>12750</v>
      </c>
      <c r="V5" s="99"/>
      <c r="W5" s="140">
        <f>SUM(Tabela11[[#This Row],[Strefa 1]:[Strefa 3]])</f>
        <v>17850</v>
      </c>
    </row>
    <row r="6" spans="2:23" ht="38.25" x14ac:dyDescent="0.2">
      <c r="B6" s="139" t="s">
        <v>16</v>
      </c>
      <c r="C6" s="96" t="s">
        <v>227</v>
      </c>
      <c r="D6" s="96" t="s">
        <v>36</v>
      </c>
      <c r="E6" s="96" t="s">
        <v>37</v>
      </c>
      <c r="F6" s="96" t="s">
        <v>709</v>
      </c>
      <c r="G6" s="96" t="s">
        <v>2</v>
      </c>
      <c r="H6" s="97"/>
      <c r="I6" s="96" t="s">
        <v>807</v>
      </c>
      <c r="J6" s="96" t="s">
        <v>808</v>
      </c>
      <c r="K6" s="96" t="s">
        <v>289</v>
      </c>
      <c r="L6" s="96" t="s">
        <v>227</v>
      </c>
      <c r="M6" s="96" t="s">
        <v>180</v>
      </c>
      <c r="N6" s="96" t="s">
        <v>37</v>
      </c>
      <c r="O6" s="96" t="s">
        <v>290</v>
      </c>
      <c r="P6" s="97"/>
      <c r="Q6" s="97"/>
      <c r="R6" s="96" t="s">
        <v>6</v>
      </c>
      <c r="S6" s="98">
        <v>3</v>
      </c>
      <c r="T6" s="99">
        <v>5400</v>
      </c>
      <c r="U6" s="99">
        <v>12600</v>
      </c>
      <c r="V6" s="99"/>
      <c r="W6" s="140">
        <f>SUM(Tabela11[[#This Row],[Strefa 1]:[Strefa 3]])</f>
        <v>18000</v>
      </c>
    </row>
    <row r="7" spans="2:23" ht="38.25" x14ac:dyDescent="0.2">
      <c r="B7" s="139" t="s">
        <v>16</v>
      </c>
      <c r="C7" s="96" t="s">
        <v>227</v>
      </c>
      <c r="D7" s="96" t="s">
        <v>36</v>
      </c>
      <c r="E7" s="96" t="s">
        <v>37</v>
      </c>
      <c r="F7" s="96" t="s">
        <v>709</v>
      </c>
      <c r="G7" s="96" t="s">
        <v>2</v>
      </c>
      <c r="H7" s="97"/>
      <c r="I7" s="96" t="s">
        <v>807</v>
      </c>
      <c r="J7" s="96" t="s">
        <v>808</v>
      </c>
      <c r="K7" s="96" t="s">
        <v>291</v>
      </c>
      <c r="L7" s="96" t="s">
        <v>227</v>
      </c>
      <c r="M7" s="96" t="s">
        <v>180</v>
      </c>
      <c r="N7" s="96" t="s">
        <v>37</v>
      </c>
      <c r="O7" s="96" t="s">
        <v>292</v>
      </c>
      <c r="P7" s="96" t="s">
        <v>293</v>
      </c>
      <c r="Q7" s="97"/>
      <c r="R7" s="96" t="s">
        <v>6</v>
      </c>
      <c r="S7" s="98">
        <v>1.5</v>
      </c>
      <c r="T7" s="99">
        <v>2100</v>
      </c>
      <c r="U7" s="99">
        <v>5700</v>
      </c>
      <c r="V7" s="99"/>
      <c r="W7" s="140">
        <f>SUM(Tabela11[[#This Row],[Strefa 1]:[Strefa 3]])</f>
        <v>7800</v>
      </c>
    </row>
    <row r="8" spans="2:23" ht="38.25" x14ac:dyDescent="0.2">
      <c r="B8" s="139" t="s">
        <v>16</v>
      </c>
      <c r="C8" s="96" t="s">
        <v>227</v>
      </c>
      <c r="D8" s="96" t="s">
        <v>36</v>
      </c>
      <c r="E8" s="96" t="s">
        <v>37</v>
      </c>
      <c r="F8" s="96" t="s">
        <v>709</v>
      </c>
      <c r="G8" s="96" t="s">
        <v>2</v>
      </c>
      <c r="H8" s="97"/>
      <c r="I8" s="96" t="s">
        <v>807</v>
      </c>
      <c r="J8" s="96" t="s">
        <v>808</v>
      </c>
      <c r="K8" s="96" t="s">
        <v>294</v>
      </c>
      <c r="L8" s="96" t="s">
        <v>227</v>
      </c>
      <c r="M8" s="96" t="s">
        <v>180</v>
      </c>
      <c r="N8" s="96" t="s">
        <v>37</v>
      </c>
      <c r="O8" s="96" t="s">
        <v>295</v>
      </c>
      <c r="P8" s="96" t="s">
        <v>296</v>
      </c>
      <c r="Q8" s="97"/>
      <c r="R8" s="96" t="s">
        <v>6</v>
      </c>
      <c r="S8" s="98">
        <v>7.5</v>
      </c>
      <c r="T8" s="99">
        <v>2400</v>
      </c>
      <c r="U8" s="99">
        <v>6300</v>
      </c>
      <c r="V8" s="99"/>
      <c r="W8" s="140">
        <f>SUM(Tabela11[[#This Row],[Strefa 1]:[Strefa 3]])</f>
        <v>8700</v>
      </c>
    </row>
    <row r="9" spans="2:23" ht="38.25" x14ac:dyDescent="0.2">
      <c r="B9" s="139" t="s">
        <v>16</v>
      </c>
      <c r="C9" s="96" t="s">
        <v>227</v>
      </c>
      <c r="D9" s="96" t="s">
        <v>36</v>
      </c>
      <c r="E9" s="96" t="s">
        <v>37</v>
      </c>
      <c r="F9" s="96" t="s">
        <v>709</v>
      </c>
      <c r="G9" s="96" t="s">
        <v>2</v>
      </c>
      <c r="H9" s="97"/>
      <c r="I9" s="96" t="s">
        <v>807</v>
      </c>
      <c r="J9" s="96" t="s">
        <v>808</v>
      </c>
      <c r="K9" s="96" t="s">
        <v>525</v>
      </c>
      <c r="L9" s="96" t="s">
        <v>227</v>
      </c>
      <c r="M9" s="96" t="s">
        <v>36</v>
      </c>
      <c r="N9" s="96" t="s">
        <v>37</v>
      </c>
      <c r="O9" s="96" t="s">
        <v>223</v>
      </c>
      <c r="P9" s="97"/>
      <c r="Q9" s="97"/>
      <c r="R9" s="96" t="s">
        <v>11</v>
      </c>
      <c r="S9" s="98">
        <v>5.5</v>
      </c>
      <c r="T9" s="99">
        <v>15450</v>
      </c>
      <c r="U9" s="99">
        <v>10500</v>
      </c>
      <c r="V9" s="99"/>
      <c r="W9" s="140">
        <f>SUM(Tabela11[[#This Row],[Strefa 1]:[Strefa 3]])</f>
        <v>25950</v>
      </c>
    </row>
    <row r="10" spans="2:23" ht="38.25" x14ac:dyDescent="0.2">
      <c r="B10" s="139" t="s">
        <v>16</v>
      </c>
      <c r="C10" s="96" t="s">
        <v>227</v>
      </c>
      <c r="D10" s="96" t="s">
        <v>36</v>
      </c>
      <c r="E10" s="96" t="s">
        <v>37</v>
      </c>
      <c r="F10" s="96" t="s">
        <v>709</v>
      </c>
      <c r="G10" s="96" t="s">
        <v>2</v>
      </c>
      <c r="H10" s="97"/>
      <c r="I10" s="96" t="s">
        <v>807</v>
      </c>
      <c r="J10" s="96" t="s">
        <v>808</v>
      </c>
      <c r="K10" s="96" t="s">
        <v>307</v>
      </c>
      <c r="L10" s="96" t="s">
        <v>227</v>
      </c>
      <c r="M10" s="96" t="s">
        <v>36</v>
      </c>
      <c r="N10" s="96" t="s">
        <v>37</v>
      </c>
      <c r="O10" s="96" t="s">
        <v>163</v>
      </c>
      <c r="P10" s="97"/>
      <c r="Q10" s="97"/>
      <c r="R10" s="96" t="s">
        <v>6</v>
      </c>
      <c r="S10" s="98">
        <v>3</v>
      </c>
      <c r="T10" s="99">
        <v>2100</v>
      </c>
      <c r="U10" s="99">
        <v>5700</v>
      </c>
      <c r="V10" s="99"/>
      <c r="W10" s="140">
        <f>SUM(Tabela11[[#This Row],[Strefa 1]:[Strefa 3]])</f>
        <v>7800</v>
      </c>
    </row>
    <row r="11" spans="2:23" ht="38.25" x14ac:dyDescent="0.2">
      <c r="B11" s="139" t="s">
        <v>16</v>
      </c>
      <c r="C11" s="96" t="s">
        <v>227</v>
      </c>
      <c r="D11" s="96" t="s">
        <v>36</v>
      </c>
      <c r="E11" s="96" t="s">
        <v>37</v>
      </c>
      <c r="F11" s="96" t="s">
        <v>709</v>
      </c>
      <c r="G11" s="96" t="s">
        <v>2</v>
      </c>
      <c r="H11" s="97"/>
      <c r="I11" s="96" t="s">
        <v>807</v>
      </c>
      <c r="J11" s="96" t="s">
        <v>808</v>
      </c>
      <c r="K11" s="96" t="s">
        <v>308</v>
      </c>
      <c r="L11" s="96" t="s">
        <v>227</v>
      </c>
      <c r="M11" s="96" t="s">
        <v>47</v>
      </c>
      <c r="N11" s="96" t="s">
        <v>37</v>
      </c>
      <c r="O11" s="96" t="s">
        <v>232</v>
      </c>
      <c r="P11" s="97"/>
      <c r="Q11" s="97"/>
      <c r="R11" s="96" t="s">
        <v>6</v>
      </c>
      <c r="S11" s="98">
        <v>4</v>
      </c>
      <c r="T11" s="99">
        <v>2700</v>
      </c>
      <c r="U11" s="99">
        <v>8400</v>
      </c>
      <c r="V11" s="99"/>
      <c r="W11" s="140">
        <f>SUM(Tabela11[[#This Row],[Strefa 1]:[Strefa 3]])</f>
        <v>11100</v>
      </c>
    </row>
    <row r="12" spans="2:23" ht="38.25" x14ac:dyDescent="0.2">
      <c r="B12" s="139" t="s">
        <v>16</v>
      </c>
      <c r="C12" s="96" t="s">
        <v>227</v>
      </c>
      <c r="D12" s="96" t="s">
        <v>36</v>
      </c>
      <c r="E12" s="96" t="s">
        <v>37</v>
      </c>
      <c r="F12" s="96" t="s">
        <v>709</v>
      </c>
      <c r="G12" s="96" t="s">
        <v>2</v>
      </c>
      <c r="H12" s="97"/>
      <c r="I12" s="96" t="s">
        <v>807</v>
      </c>
      <c r="J12" s="96" t="s">
        <v>808</v>
      </c>
      <c r="K12" s="96" t="s">
        <v>310</v>
      </c>
      <c r="L12" s="96" t="s">
        <v>227</v>
      </c>
      <c r="M12" s="96" t="s">
        <v>180</v>
      </c>
      <c r="N12" s="96" t="s">
        <v>37</v>
      </c>
      <c r="O12" s="96" t="s">
        <v>311</v>
      </c>
      <c r="P12" s="97"/>
      <c r="Q12" s="97"/>
      <c r="R12" s="96" t="s">
        <v>6</v>
      </c>
      <c r="S12" s="98">
        <v>8</v>
      </c>
      <c r="T12" s="99">
        <v>4800</v>
      </c>
      <c r="U12" s="99">
        <v>14700</v>
      </c>
      <c r="V12" s="99"/>
      <c r="W12" s="140">
        <f>SUM(Tabela11[[#This Row],[Strefa 1]:[Strefa 3]])</f>
        <v>19500</v>
      </c>
    </row>
    <row r="13" spans="2:23" ht="38.25" x14ac:dyDescent="0.2">
      <c r="B13" s="139" t="s">
        <v>16</v>
      </c>
      <c r="C13" s="96" t="s">
        <v>227</v>
      </c>
      <c r="D13" s="96" t="s">
        <v>36</v>
      </c>
      <c r="E13" s="96" t="s">
        <v>37</v>
      </c>
      <c r="F13" s="96" t="s">
        <v>709</v>
      </c>
      <c r="G13" s="96" t="s">
        <v>2</v>
      </c>
      <c r="H13" s="97"/>
      <c r="I13" s="96" t="s">
        <v>807</v>
      </c>
      <c r="J13" s="96" t="s">
        <v>808</v>
      </c>
      <c r="K13" s="96" t="s">
        <v>312</v>
      </c>
      <c r="L13" s="96" t="s">
        <v>227</v>
      </c>
      <c r="M13" s="96" t="s">
        <v>47</v>
      </c>
      <c r="N13" s="96" t="s">
        <v>37</v>
      </c>
      <c r="O13" s="96" t="s">
        <v>313</v>
      </c>
      <c r="P13" s="97"/>
      <c r="Q13" s="97"/>
      <c r="R13" s="96" t="s">
        <v>6</v>
      </c>
      <c r="S13" s="98">
        <v>7</v>
      </c>
      <c r="T13" s="99">
        <v>8100</v>
      </c>
      <c r="U13" s="99">
        <v>24000</v>
      </c>
      <c r="V13" s="99"/>
      <c r="W13" s="140">
        <f>SUM(Tabela11[[#This Row],[Strefa 1]:[Strefa 3]])</f>
        <v>32100</v>
      </c>
    </row>
    <row r="14" spans="2:23" ht="38.25" x14ac:dyDescent="0.2">
      <c r="B14" s="141" t="s">
        <v>16</v>
      </c>
      <c r="C14" s="104" t="s">
        <v>227</v>
      </c>
      <c r="D14" s="104" t="s">
        <v>36</v>
      </c>
      <c r="E14" s="104" t="s">
        <v>37</v>
      </c>
      <c r="F14" s="104" t="s">
        <v>709</v>
      </c>
      <c r="G14" s="104" t="s">
        <v>2</v>
      </c>
      <c r="H14" s="105"/>
      <c r="I14" s="104" t="s">
        <v>807</v>
      </c>
      <c r="J14" s="104" t="s">
        <v>808</v>
      </c>
      <c r="K14" s="104" t="s">
        <v>318</v>
      </c>
      <c r="L14" s="104" t="s">
        <v>227</v>
      </c>
      <c r="M14" s="104" t="s">
        <v>36</v>
      </c>
      <c r="N14" s="104" t="s">
        <v>37</v>
      </c>
      <c r="O14" s="104" t="s">
        <v>319</v>
      </c>
      <c r="P14" s="104" t="s">
        <v>320</v>
      </c>
      <c r="Q14" s="105"/>
      <c r="R14" s="104" t="s">
        <v>6</v>
      </c>
      <c r="S14" s="106">
        <v>5</v>
      </c>
      <c r="T14" s="142">
        <v>900</v>
      </c>
      <c r="U14" s="142">
        <v>2100</v>
      </c>
      <c r="V14" s="142"/>
      <c r="W14" s="140">
        <f>SUM(Tabela11[[#This Row],[Strefa 1]:[Strefa 3]])</f>
        <v>3000</v>
      </c>
    </row>
    <row r="15" spans="2:23" ht="30" customHeight="1" x14ac:dyDescent="0.2">
      <c r="B15" s="107"/>
      <c r="C15" s="108"/>
      <c r="D15" s="108"/>
      <c r="E15" s="108"/>
      <c r="F15" s="108"/>
      <c r="G15" s="108"/>
      <c r="H15" s="109"/>
      <c r="I15" s="109"/>
      <c r="J15" s="109"/>
      <c r="K15" s="108"/>
      <c r="L15" s="108"/>
      <c r="M15" s="108"/>
      <c r="N15" s="108"/>
      <c r="O15" s="108"/>
      <c r="P15" s="109"/>
      <c r="Q15" s="109"/>
      <c r="R15" s="108"/>
      <c r="S15" s="129"/>
      <c r="T15" s="128">
        <f>SUBTOTAL(109,Tabela11[Strefa 1])</f>
        <v>61050</v>
      </c>
      <c r="U15" s="128">
        <f>SUBTOTAL(109,Tabela11[Strefa 2])</f>
        <v>130800</v>
      </c>
      <c r="V15" s="128">
        <f>SUBTOTAL(109,Tabela11[Strefa 3])</f>
        <v>0</v>
      </c>
      <c r="W15" s="103">
        <f>SUBTOTAL(109,Tabela11[Suma])</f>
        <v>191850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1C89-AC00-4026-977C-4A6E69927A58}">
  <dimension ref="B1:W7"/>
  <sheetViews>
    <sheetView zoomScale="60" zoomScaleNormal="60" workbookViewId="0">
      <selection activeCell="T1" sqref="T1"/>
    </sheetView>
  </sheetViews>
  <sheetFormatPr defaultRowHeight="12.75" x14ac:dyDescent="0.2"/>
  <cols>
    <col min="1" max="1" width="9.140625" style="1"/>
    <col min="2" max="2" width="13.42578125" style="1" customWidth="1"/>
    <col min="3" max="3" width="21" style="1" customWidth="1"/>
    <col min="4" max="4" width="14.140625" style="1" customWidth="1"/>
    <col min="5" max="6" width="9.140625" style="1"/>
    <col min="7" max="7" width="10" style="1" customWidth="1"/>
    <col min="8" max="8" width="14.28515625" style="1" customWidth="1"/>
    <col min="9" max="9" width="35.140625" style="1" customWidth="1"/>
    <col min="10" max="10" width="40.5703125" style="1" customWidth="1"/>
    <col min="11" max="11" width="18.140625" style="1" customWidth="1"/>
    <col min="12" max="12" width="26.7109375" style="1" customWidth="1"/>
    <col min="13" max="13" width="17.85546875" style="1" bestFit="1" customWidth="1"/>
    <col min="14" max="14" width="12" style="1" bestFit="1" customWidth="1"/>
    <col min="15" max="15" width="31.7109375" style="1" customWidth="1"/>
    <col min="16" max="16" width="13.42578125" style="1" customWidth="1"/>
    <col min="17" max="17" width="17.7109375" style="1" customWidth="1"/>
    <col min="18" max="18" width="9.140625" style="1"/>
    <col min="19" max="19" width="12.7109375" style="1" customWidth="1"/>
    <col min="20" max="23" width="15.7109375" style="1" customWidth="1"/>
    <col min="24" max="24" width="1.42578125" style="1" customWidth="1"/>
    <col min="25" max="16384" width="9.140625" style="1"/>
  </cols>
  <sheetData>
    <row r="1" spans="2:23" ht="30" customHeight="1" x14ac:dyDescent="0.2">
      <c r="B1" s="130" t="s">
        <v>856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131" t="s">
        <v>861</v>
      </c>
      <c r="U1" s="132"/>
      <c r="V1" s="133"/>
      <c r="W1" s="134"/>
    </row>
    <row r="2" spans="2:23" s="23" customFormat="1" ht="51" x14ac:dyDescent="0.2">
      <c r="B2" s="135" t="s">
        <v>0</v>
      </c>
      <c r="C2" s="136" t="s">
        <v>22</v>
      </c>
      <c r="D2" s="136" t="s">
        <v>23</v>
      </c>
      <c r="E2" s="136" t="s">
        <v>24</v>
      </c>
      <c r="F2" s="136" t="s">
        <v>25</v>
      </c>
      <c r="G2" s="136" t="s">
        <v>26</v>
      </c>
      <c r="H2" s="136" t="s">
        <v>27</v>
      </c>
      <c r="I2" s="137" t="s">
        <v>859</v>
      </c>
      <c r="J2" s="137" t="s">
        <v>860</v>
      </c>
      <c r="K2" s="136" t="s">
        <v>28</v>
      </c>
      <c r="L2" s="136" t="s">
        <v>29</v>
      </c>
      <c r="M2" s="136" t="s">
        <v>30</v>
      </c>
      <c r="N2" s="136" t="s">
        <v>31</v>
      </c>
      <c r="O2" s="136" t="s">
        <v>32</v>
      </c>
      <c r="P2" s="136" t="s">
        <v>33</v>
      </c>
      <c r="Q2" s="136" t="s">
        <v>34</v>
      </c>
      <c r="R2" s="136" t="s">
        <v>1</v>
      </c>
      <c r="S2" s="136" t="s">
        <v>717</v>
      </c>
      <c r="T2" s="136" t="s">
        <v>712</v>
      </c>
      <c r="U2" s="136" t="s">
        <v>713</v>
      </c>
      <c r="V2" s="136" t="s">
        <v>714</v>
      </c>
      <c r="W2" s="138" t="s">
        <v>21</v>
      </c>
    </row>
    <row r="3" spans="2:23" ht="38.25" x14ac:dyDescent="0.2">
      <c r="B3" s="139" t="s">
        <v>16</v>
      </c>
      <c r="C3" s="96" t="s">
        <v>227</v>
      </c>
      <c r="D3" s="96" t="s">
        <v>36</v>
      </c>
      <c r="E3" s="96" t="s">
        <v>37</v>
      </c>
      <c r="F3" s="96" t="s">
        <v>709</v>
      </c>
      <c r="G3" s="96" t="s">
        <v>2</v>
      </c>
      <c r="H3" s="97"/>
      <c r="I3" s="96" t="s">
        <v>753</v>
      </c>
      <c r="J3" s="96" t="s">
        <v>795</v>
      </c>
      <c r="K3" s="96" t="s">
        <v>325</v>
      </c>
      <c r="L3" s="96" t="s">
        <v>227</v>
      </c>
      <c r="M3" s="96" t="s">
        <v>36</v>
      </c>
      <c r="N3" s="96" t="s">
        <v>37</v>
      </c>
      <c r="O3" s="96" t="s">
        <v>214</v>
      </c>
      <c r="P3" s="96" t="s">
        <v>326</v>
      </c>
      <c r="Q3" s="97"/>
      <c r="R3" s="96" t="s">
        <v>5</v>
      </c>
      <c r="S3" s="98">
        <v>1</v>
      </c>
      <c r="T3" s="99">
        <v>210</v>
      </c>
      <c r="U3" s="173">
        <v>0</v>
      </c>
      <c r="V3" s="173">
        <v>0</v>
      </c>
      <c r="W3" s="140">
        <f>SUM(Tabela7[[#This Row],[Strefa 1]:[Strefa 3]])</f>
        <v>210</v>
      </c>
    </row>
    <row r="4" spans="2:23" ht="38.25" x14ac:dyDescent="0.2">
      <c r="B4" s="139" t="s">
        <v>16</v>
      </c>
      <c r="C4" s="96" t="s">
        <v>227</v>
      </c>
      <c r="D4" s="96" t="s">
        <v>36</v>
      </c>
      <c r="E4" s="96" t="s">
        <v>37</v>
      </c>
      <c r="F4" s="96" t="s">
        <v>709</v>
      </c>
      <c r="G4" s="96" t="s">
        <v>2</v>
      </c>
      <c r="H4" s="97"/>
      <c r="I4" s="96" t="s">
        <v>753</v>
      </c>
      <c r="J4" s="96" t="s">
        <v>795</v>
      </c>
      <c r="K4" s="96" t="s">
        <v>333</v>
      </c>
      <c r="L4" s="96" t="s">
        <v>334</v>
      </c>
      <c r="M4" s="96" t="s">
        <v>36</v>
      </c>
      <c r="N4" s="96" t="s">
        <v>37</v>
      </c>
      <c r="O4" s="96" t="s">
        <v>322</v>
      </c>
      <c r="P4" s="96" t="s">
        <v>4</v>
      </c>
      <c r="Q4" s="97"/>
      <c r="R4" s="96" t="s">
        <v>6</v>
      </c>
      <c r="S4" s="98">
        <v>0.2</v>
      </c>
      <c r="T4" s="99">
        <v>75</v>
      </c>
      <c r="U4" s="99">
        <v>225</v>
      </c>
      <c r="V4" s="173">
        <v>0</v>
      </c>
      <c r="W4" s="140">
        <f>SUM(Tabela7[[#This Row],[Strefa 1]:[Strefa 3]])</f>
        <v>300</v>
      </c>
    </row>
    <row r="5" spans="2:23" ht="38.25" x14ac:dyDescent="0.2">
      <c r="B5" s="139" t="s">
        <v>16</v>
      </c>
      <c r="C5" s="96" t="s">
        <v>227</v>
      </c>
      <c r="D5" s="96" t="s">
        <v>36</v>
      </c>
      <c r="E5" s="96" t="s">
        <v>37</v>
      </c>
      <c r="F5" s="96" t="s">
        <v>709</v>
      </c>
      <c r="G5" s="96" t="s">
        <v>2</v>
      </c>
      <c r="H5" s="97"/>
      <c r="I5" s="96" t="s">
        <v>753</v>
      </c>
      <c r="J5" s="96" t="s">
        <v>795</v>
      </c>
      <c r="K5" s="96" t="s">
        <v>335</v>
      </c>
      <c r="L5" s="96" t="s">
        <v>227</v>
      </c>
      <c r="M5" s="96" t="s">
        <v>36</v>
      </c>
      <c r="N5" s="96" t="s">
        <v>37</v>
      </c>
      <c r="O5" s="96" t="s">
        <v>328</v>
      </c>
      <c r="P5" s="96" t="s">
        <v>336</v>
      </c>
      <c r="Q5" s="97"/>
      <c r="R5" s="96" t="s">
        <v>5</v>
      </c>
      <c r="S5" s="98">
        <v>0.2</v>
      </c>
      <c r="T5" s="99">
        <v>72</v>
      </c>
      <c r="U5" s="173">
        <v>0</v>
      </c>
      <c r="V5" s="173">
        <v>0</v>
      </c>
      <c r="W5" s="140">
        <f>SUM(Tabela7[[#This Row],[Strefa 1]:[Strefa 3]])</f>
        <v>72</v>
      </c>
    </row>
    <row r="6" spans="2:23" ht="38.25" x14ac:dyDescent="0.2">
      <c r="B6" s="141" t="s">
        <v>16</v>
      </c>
      <c r="C6" s="104" t="s">
        <v>227</v>
      </c>
      <c r="D6" s="104" t="s">
        <v>36</v>
      </c>
      <c r="E6" s="104" t="s">
        <v>37</v>
      </c>
      <c r="F6" s="104" t="s">
        <v>709</v>
      </c>
      <c r="G6" s="104" t="s">
        <v>2</v>
      </c>
      <c r="H6" s="105"/>
      <c r="I6" s="104" t="s">
        <v>753</v>
      </c>
      <c r="J6" s="104" t="s">
        <v>795</v>
      </c>
      <c r="K6" s="104" t="s">
        <v>281</v>
      </c>
      <c r="L6" s="104" t="s">
        <v>227</v>
      </c>
      <c r="M6" s="104" t="s">
        <v>36</v>
      </c>
      <c r="N6" s="104" t="s">
        <v>37</v>
      </c>
      <c r="O6" s="104" t="s">
        <v>282</v>
      </c>
      <c r="P6" s="104" t="s">
        <v>283</v>
      </c>
      <c r="Q6" s="105"/>
      <c r="R6" s="104" t="s">
        <v>5</v>
      </c>
      <c r="S6" s="106">
        <v>7</v>
      </c>
      <c r="T6" s="142">
        <v>450</v>
      </c>
      <c r="U6" s="181">
        <v>0</v>
      </c>
      <c r="V6" s="181">
        <v>0</v>
      </c>
      <c r="W6" s="144">
        <f>SUM(Tabela7[[#This Row],[Strefa 1]:[Strefa 3]])</f>
        <v>450</v>
      </c>
    </row>
    <row r="7" spans="2:23" ht="30" customHeight="1" x14ac:dyDescent="0.2">
      <c r="B7" s="107"/>
      <c r="C7" s="108"/>
      <c r="D7" s="108"/>
      <c r="E7" s="108"/>
      <c r="F7" s="108"/>
      <c r="G7" s="108"/>
      <c r="H7" s="109"/>
      <c r="I7" s="109"/>
      <c r="J7" s="109"/>
      <c r="K7" s="108"/>
      <c r="L7" s="108"/>
      <c r="M7" s="108"/>
      <c r="N7" s="108"/>
      <c r="O7" s="108"/>
      <c r="P7" s="108"/>
      <c r="Q7" s="109"/>
      <c r="R7" s="108"/>
      <c r="S7" s="129"/>
      <c r="T7" s="128">
        <f>SUBTOTAL(109,Tabela7[Strefa 1])</f>
        <v>807</v>
      </c>
      <c r="U7" s="182">
        <f>SUBTOTAL(109,Tabela7[Strefa 2])</f>
        <v>225</v>
      </c>
      <c r="V7" s="182">
        <f>SUBTOTAL(109,Tabela7[Strefa 3])</f>
        <v>0</v>
      </c>
      <c r="W7" s="103">
        <f>SUBTOTAL(109,Tabela7[Suma])</f>
        <v>1032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7853-7AC0-4602-897F-FC03AA34BBA6}">
  <dimension ref="B1:W6"/>
  <sheetViews>
    <sheetView zoomScale="60" zoomScaleNormal="60" workbookViewId="0">
      <selection activeCell="T1" sqref="T1"/>
    </sheetView>
  </sheetViews>
  <sheetFormatPr defaultColWidth="13.140625" defaultRowHeight="12.75" x14ac:dyDescent="0.2"/>
  <cols>
    <col min="1" max="2" width="13.140625" style="1"/>
    <col min="3" max="3" width="23.28515625" style="1" customWidth="1"/>
    <col min="4" max="4" width="14.140625" style="1" customWidth="1"/>
    <col min="5" max="7" width="13.140625" style="1"/>
    <col min="8" max="8" width="14.28515625" style="1" customWidth="1"/>
    <col min="9" max="9" width="39.7109375" style="1" customWidth="1"/>
    <col min="10" max="10" width="45.85546875" style="1" customWidth="1"/>
    <col min="11" max="11" width="21.5703125" style="1" customWidth="1"/>
    <col min="12" max="12" width="24.42578125" style="1" customWidth="1"/>
    <col min="13" max="13" width="17.5703125" style="1" customWidth="1"/>
    <col min="14" max="14" width="13.140625" style="1"/>
    <col min="15" max="15" width="18.85546875" style="1" customWidth="1"/>
    <col min="16" max="16" width="13.42578125" style="1" customWidth="1"/>
    <col min="17" max="17" width="17.7109375" style="1" customWidth="1"/>
    <col min="18" max="18" width="13.140625" style="1"/>
    <col min="19" max="19" width="17.7109375" style="1" customWidth="1"/>
    <col min="20" max="23" width="13.140625" style="1"/>
    <col min="24" max="24" width="1.7109375" style="1" customWidth="1"/>
    <col min="25" max="16384" width="13.140625" style="1"/>
  </cols>
  <sheetData>
    <row r="1" spans="2:23" ht="30" customHeight="1" x14ac:dyDescent="0.2">
      <c r="B1" s="130" t="s">
        <v>857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131" t="s">
        <v>861</v>
      </c>
      <c r="U1" s="132"/>
      <c r="V1" s="133"/>
      <c r="W1" s="134"/>
    </row>
    <row r="2" spans="2:23" s="23" customFormat="1" ht="51" x14ac:dyDescent="0.2">
      <c r="B2" s="135" t="s">
        <v>0</v>
      </c>
      <c r="C2" s="136" t="s">
        <v>22</v>
      </c>
      <c r="D2" s="136" t="s">
        <v>23</v>
      </c>
      <c r="E2" s="136" t="s">
        <v>24</v>
      </c>
      <c r="F2" s="136" t="s">
        <v>25</v>
      </c>
      <c r="G2" s="136" t="s">
        <v>26</v>
      </c>
      <c r="H2" s="136" t="s">
        <v>27</v>
      </c>
      <c r="I2" s="137" t="s">
        <v>859</v>
      </c>
      <c r="J2" s="137" t="s">
        <v>860</v>
      </c>
      <c r="K2" s="136" t="s">
        <v>28</v>
      </c>
      <c r="L2" s="136" t="s">
        <v>29</v>
      </c>
      <c r="M2" s="136" t="s">
        <v>30</v>
      </c>
      <c r="N2" s="136" t="s">
        <v>31</v>
      </c>
      <c r="O2" s="136" t="s">
        <v>32</v>
      </c>
      <c r="P2" s="136" t="s">
        <v>33</v>
      </c>
      <c r="Q2" s="136" t="s">
        <v>34</v>
      </c>
      <c r="R2" s="136" t="s">
        <v>1</v>
      </c>
      <c r="S2" s="136" t="s">
        <v>717</v>
      </c>
      <c r="T2" s="136" t="s">
        <v>712</v>
      </c>
      <c r="U2" s="136" t="s">
        <v>713</v>
      </c>
      <c r="V2" s="136" t="s">
        <v>714</v>
      </c>
      <c r="W2" s="138" t="s">
        <v>21</v>
      </c>
    </row>
    <row r="3" spans="2:23" ht="38.25" x14ac:dyDescent="0.2">
      <c r="B3" s="139" t="s">
        <v>16</v>
      </c>
      <c r="C3" s="96" t="s">
        <v>227</v>
      </c>
      <c r="D3" s="96" t="s">
        <v>36</v>
      </c>
      <c r="E3" s="96" t="s">
        <v>37</v>
      </c>
      <c r="F3" s="96" t="s">
        <v>709</v>
      </c>
      <c r="G3" s="96" t="s">
        <v>2</v>
      </c>
      <c r="H3" s="97"/>
      <c r="I3" s="96" t="s">
        <v>753</v>
      </c>
      <c r="J3" s="96" t="s">
        <v>798</v>
      </c>
      <c r="K3" s="96" t="s">
        <v>321</v>
      </c>
      <c r="L3" s="96" t="s">
        <v>227</v>
      </c>
      <c r="M3" s="96" t="s">
        <v>36</v>
      </c>
      <c r="N3" s="96" t="s">
        <v>37</v>
      </c>
      <c r="O3" s="96" t="s">
        <v>322</v>
      </c>
      <c r="P3" s="96" t="s">
        <v>323</v>
      </c>
      <c r="Q3" s="96" t="s">
        <v>324</v>
      </c>
      <c r="R3" s="96" t="s">
        <v>5</v>
      </c>
      <c r="S3" s="98">
        <v>15</v>
      </c>
      <c r="T3" s="99">
        <v>42000</v>
      </c>
      <c r="U3" s="100"/>
      <c r="V3" s="100"/>
      <c r="W3" s="140">
        <f>SUM(Tabela8[[#This Row],[Strefa 1]:[Strefa 3]])</f>
        <v>42000</v>
      </c>
    </row>
    <row r="4" spans="2:23" ht="38.25" x14ac:dyDescent="0.2">
      <c r="B4" s="139" t="s">
        <v>16</v>
      </c>
      <c r="C4" s="96" t="s">
        <v>227</v>
      </c>
      <c r="D4" s="96" t="s">
        <v>36</v>
      </c>
      <c r="E4" s="96" t="s">
        <v>37</v>
      </c>
      <c r="F4" s="96" t="s">
        <v>709</v>
      </c>
      <c r="G4" s="96" t="s">
        <v>2</v>
      </c>
      <c r="H4" s="97"/>
      <c r="I4" s="96" t="s">
        <v>753</v>
      </c>
      <c r="J4" s="96" t="s">
        <v>798</v>
      </c>
      <c r="K4" s="96" t="s">
        <v>327</v>
      </c>
      <c r="L4" s="96" t="s">
        <v>227</v>
      </c>
      <c r="M4" s="96" t="s">
        <v>36</v>
      </c>
      <c r="N4" s="96" t="s">
        <v>37</v>
      </c>
      <c r="O4" s="96" t="s">
        <v>328</v>
      </c>
      <c r="P4" s="96" t="s">
        <v>329</v>
      </c>
      <c r="Q4" s="97"/>
      <c r="R4" s="96" t="s">
        <v>5</v>
      </c>
      <c r="S4" s="98">
        <v>1</v>
      </c>
      <c r="T4" s="99">
        <v>0</v>
      </c>
      <c r="U4" s="100"/>
      <c r="V4" s="100"/>
      <c r="W4" s="140">
        <f>SUM(Tabela8[[#This Row],[Strefa 1]:[Strefa 3]])</f>
        <v>0</v>
      </c>
    </row>
    <row r="5" spans="2:23" ht="38.25" x14ac:dyDescent="0.2">
      <c r="B5" s="141" t="s">
        <v>16</v>
      </c>
      <c r="C5" s="104" t="s">
        <v>227</v>
      </c>
      <c r="D5" s="104" t="s">
        <v>36</v>
      </c>
      <c r="E5" s="104" t="s">
        <v>37</v>
      </c>
      <c r="F5" s="104" t="s">
        <v>709</v>
      </c>
      <c r="G5" s="104" t="s">
        <v>2</v>
      </c>
      <c r="H5" s="105"/>
      <c r="I5" s="104" t="s">
        <v>753</v>
      </c>
      <c r="J5" s="104" t="s">
        <v>798</v>
      </c>
      <c r="K5" s="104" t="s">
        <v>330</v>
      </c>
      <c r="L5" s="104" t="s">
        <v>227</v>
      </c>
      <c r="M5" s="104" t="s">
        <v>36</v>
      </c>
      <c r="N5" s="104" t="s">
        <v>37</v>
      </c>
      <c r="O5" s="104" t="s">
        <v>331</v>
      </c>
      <c r="P5" s="105"/>
      <c r="Q5" s="105"/>
      <c r="R5" s="104" t="s">
        <v>5</v>
      </c>
      <c r="S5" s="106">
        <v>4</v>
      </c>
      <c r="T5" s="142">
        <v>0</v>
      </c>
      <c r="U5" s="143"/>
      <c r="V5" s="143"/>
      <c r="W5" s="144">
        <f>SUM(Tabela8[[#This Row],[Strefa 1]:[Strefa 3]])</f>
        <v>0</v>
      </c>
    </row>
    <row r="6" spans="2:23" ht="30" customHeight="1" x14ac:dyDescent="0.2">
      <c r="B6" s="107"/>
      <c r="C6" s="108"/>
      <c r="D6" s="108"/>
      <c r="E6" s="108"/>
      <c r="F6" s="108"/>
      <c r="G6" s="108"/>
      <c r="H6" s="109"/>
      <c r="I6" s="108"/>
      <c r="J6" s="109"/>
      <c r="K6" s="108"/>
      <c r="L6" s="108"/>
      <c r="M6" s="108"/>
      <c r="N6" s="108"/>
      <c r="O6" s="108"/>
      <c r="P6" s="109"/>
      <c r="Q6" s="109"/>
      <c r="R6" s="108"/>
      <c r="S6" s="129"/>
      <c r="T6" s="128">
        <f>SUBTOTAL(109,Tabela8[Strefa 1])</f>
        <v>42000</v>
      </c>
      <c r="U6" s="102"/>
      <c r="V6" s="102"/>
      <c r="W6" s="103">
        <f>SUBTOTAL(109,Tabela8[Suma])</f>
        <v>42000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19C5-E0C9-4C9A-B549-82C8FB17A1D1}">
  <dimension ref="B1:W13"/>
  <sheetViews>
    <sheetView zoomScale="60" zoomScaleNormal="60" workbookViewId="0">
      <selection activeCell="T1" sqref="T1"/>
    </sheetView>
  </sheetViews>
  <sheetFormatPr defaultRowHeight="12.75" x14ac:dyDescent="0.2"/>
  <cols>
    <col min="1" max="1" width="9.140625" style="1"/>
    <col min="2" max="2" width="11" style="1" customWidth="1"/>
    <col min="3" max="3" width="17.85546875" style="1" bestFit="1" customWidth="1"/>
    <col min="4" max="4" width="14.85546875" style="1" customWidth="1"/>
    <col min="5" max="5" width="17" style="1" customWidth="1"/>
    <col min="6" max="6" width="10.7109375" style="1" customWidth="1"/>
    <col min="7" max="7" width="11.140625" style="1" customWidth="1"/>
    <col min="8" max="8" width="14.7109375" style="1" customWidth="1"/>
    <col min="9" max="9" width="35.42578125" style="1" customWidth="1"/>
    <col min="10" max="10" width="36.85546875" style="1" customWidth="1"/>
    <col min="11" max="11" width="20.42578125" style="1" customWidth="1"/>
    <col min="12" max="12" width="28" style="1" bestFit="1" customWidth="1"/>
    <col min="13" max="13" width="18.5703125" style="1" customWidth="1"/>
    <col min="14" max="14" width="12.140625" style="1" customWidth="1"/>
    <col min="15" max="15" width="16.28515625" style="1" bestFit="1" customWidth="1"/>
    <col min="16" max="16" width="14.42578125" style="1" customWidth="1"/>
    <col min="17" max="17" width="18.42578125" style="1" customWidth="1"/>
    <col min="18" max="18" width="8" style="1" customWidth="1"/>
    <col min="19" max="19" width="12" style="1" customWidth="1"/>
    <col min="20" max="23" width="15.7109375" style="1" customWidth="1"/>
    <col min="24" max="24" width="1.85546875" style="1" customWidth="1"/>
    <col min="25" max="16384" width="9.140625" style="1"/>
  </cols>
  <sheetData>
    <row r="1" spans="2:23" ht="30" customHeight="1" x14ac:dyDescent="0.2">
      <c r="B1" s="130" t="s">
        <v>849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131" t="s">
        <v>861</v>
      </c>
      <c r="U1" s="132"/>
      <c r="V1" s="133"/>
      <c r="W1" s="134"/>
    </row>
    <row r="2" spans="2:23" s="23" customFormat="1" ht="51" x14ac:dyDescent="0.2">
      <c r="B2" s="145" t="s">
        <v>0</v>
      </c>
      <c r="C2" s="145" t="s">
        <v>22</v>
      </c>
      <c r="D2" s="145" t="s">
        <v>23</v>
      </c>
      <c r="E2" s="145" t="s">
        <v>24</v>
      </c>
      <c r="F2" s="145" t="s">
        <v>25</v>
      </c>
      <c r="G2" s="145" t="s">
        <v>26</v>
      </c>
      <c r="H2" s="145" t="s">
        <v>27</v>
      </c>
      <c r="I2" s="146" t="s">
        <v>859</v>
      </c>
      <c r="J2" s="146" t="s">
        <v>860</v>
      </c>
      <c r="K2" s="145" t="s">
        <v>28</v>
      </c>
      <c r="L2" s="145" t="s">
        <v>29</v>
      </c>
      <c r="M2" s="145" t="s">
        <v>30</v>
      </c>
      <c r="N2" s="145" t="s">
        <v>31</v>
      </c>
      <c r="O2" s="145" t="s">
        <v>32</v>
      </c>
      <c r="P2" s="145" t="s">
        <v>33</v>
      </c>
      <c r="Q2" s="145" t="s">
        <v>34</v>
      </c>
      <c r="R2" s="145" t="s">
        <v>1</v>
      </c>
      <c r="S2" s="145" t="s">
        <v>717</v>
      </c>
      <c r="T2" s="183" t="s">
        <v>712</v>
      </c>
      <c r="U2" s="183" t="s">
        <v>713</v>
      </c>
      <c r="V2" s="183" t="s">
        <v>714</v>
      </c>
      <c r="W2" s="147" t="s">
        <v>21</v>
      </c>
    </row>
    <row r="3" spans="2:23" ht="38.25" x14ac:dyDescent="0.2">
      <c r="B3" s="96" t="s">
        <v>16</v>
      </c>
      <c r="C3" s="96" t="s">
        <v>227</v>
      </c>
      <c r="D3" s="96" t="s">
        <v>44</v>
      </c>
      <c r="E3" s="96" t="s">
        <v>37</v>
      </c>
      <c r="F3" s="96" t="s">
        <v>709</v>
      </c>
      <c r="G3" s="96" t="s">
        <v>2</v>
      </c>
      <c r="H3" s="97"/>
      <c r="I3" s="96" t="s">
        <v>809</v>
      </c>
      <c r="J3" s="96" t="s">
        <v>810</v>
      </c>
      <c r="K3" s="96" t="s">
        <v>269</v>
      </c>
      <c r="L3" s="96" t="s">
        <v>270</v>
      </c>
      <c r="M3" s="96" t="s">
        <v>36</v>
      </c>
      <c r="N3" s="96" t="s">
        <v>37</v>
      </c>
      <c r="O3" s="96" t="s">
        <v>271</v>
      </c>
      <c r="P3" s="96" t="s">
        <v>2</v>
      </c>
      <c r="Q3" s="97"/>
      <c r="R3" s="96" t="s">
        <v>6</v>
      </c>
      <c r="S3" s="98">
        <v>10</v>
      </c>
      <c r="T3" s="179">
        <v>9600</v>
      </c>
      <c r="U3" s="179">
        <v>25200</v>
      </c>
      <c r="V3" s="184"/>
      <c r="W3" s="101">
        <f>SUM(Tabela10[[#This Row],[Strefa 1]:[Strefa 3]])</f>
        <v>34800</v>
      </c>
    </row>
    <row r="4" spans="2:23" ht="38.25" x14ac:dyDescent="0.2">
      <c r="B4" s="96" t="s">
        <v>16</v>
      </c>
      <c r="C4" s="96" t="s">
        <v>227</v>
      </c>
      <c r="D4" s="96" t="s">
        <v>44</v>
      </c>
      <c r="E4" s="96" t="s">
        <v>37</v>
      </c>
      <c r="F4" s="96" t="s">
        <v>709</v>
      </c>
      <c r="G4" s="96" t="s">
        <v>2</v>
      </c>
      <c r="H4" s="97"/>
      <c r="I4" s="96" t="s">
        <v>809</v>
      </c>
      <c r="J4" s="96" t="s">
        <v>810</v>
      </c>
      <c r="K4" s="96" t="s">
        <v>264</v>
      </c>
      <c r="L4" s="96" t="s">
        <v>227</v>
      </c>
      <c r="M4" s="96" t="s">
        <v>36</v>
      </c>
      <c r="N4" s="96" t="s">
        <v>37</v>
      </c>
      <c r="O4" s="96" t="s">
        <v>52</v>
      </c>
      <c r="P4" s="96" t="s">
        <v>3</v>
      </c>
      <c r="Q4" s="97"/>
      <c r="R4" s="96" t="s">
        <v>5</v>
      </c>
      <c r="S4" s="98">
        <v>3</v>
      </c>
      <c r="T4" s="179">
        <v>300</v>
      </c>
      <c r="U4" s="184">
        <v>0</v>
      </c>
      <c r="V4" s="184"/>
      <c r="W4" s="101">
        <f>SUM(Tabela10[[#This Row],[Strefa 1]:[Strefa 3]])</f>
        <v>300</v>
      </c>
    </row>
    <row r="5" spans="2:23" ht="38.25" x14ac:dyDescent="0.2">
      <c r="B5" s="96" t="s">
        <v>16</v>
      </c>
      <c r="C5" s="96" t="s">
        <v>227</v>
      </c>
      <c r="D5" s="96" t="s">
        <v>44</v>
      </c>
      <c r="E5" s="96" t="s">
        <v>37</v>
      </c>
      <c r="F5" s="96" t="s">
        <v>709</v>
      </c>
      <c r="G5" s="96" t="s">
        <v>2</v>
      </c>
      <c r="H5" s="97"/>
      <c r="I5" s="96" t="s">
        <v>809</v>
      </c>
      <c r="J5" s="96" t="s">
        <v>810</v>
      </c>
      <c r="K5" s="96" t="s">
        <v>265</v>
      </c>
      <c r="L5" s="96" t="s">
        <v>227</v>
      </c>
      <c r="M5" s="96" t="s">
        <v>36</v>
      </c>
      <c r="N5" s="96" t="s">
        <v>37</v>
      </c>
      <c r="O5" s="96" t="s">
        <v>52</v>
      </c>
      <c r="P5" s="96" t="s">
        <v>3</v>
      </c>
      <c r="Q5" s="97"/>
      <c r="R5" s="96" t="s">
        <v>6</v>
      </c>
      <c r="S5" s="98">
        <v>2</v>
      </c>
      <c r="T5" s="179">
        <v>1500</v>
      </c>
      <c r="U5" s="179">
        <v>4500</v>
      </c>
      <c r="V5" s="184"/>
      <c r="W5" s="101">
        <f>SUM(Tabela10[[#This Row],[Strefa 1]:[Strefa 3]])</f>
        <v>6000</v>
      </c>
    </row>
    <row r="6" spans="2:23" ht="38.25" x14ac:dyDescent="0.2">
      <c r="B6" s="96" t="s">
        <v>16</v>
      </c>
      <c r="C6" s="96" t="s">
        <v>227</v>
      </c>
      <c r="D6" s="96" t="s">
        <v>44</v>
      </c>
      <c r="E6" s="96" t="s">
        <v>37</v>
      </c>
      <c r="F6" s="96" t="s">
        <v>709</v>
      </c>
      <c r="G6" s="96" t="s">
        <v>2</v>
      </c>
      <c r="H6" s="97"/>
      <c r="I6" s="96" t="s">
        <v>809</v>
      </c>
      <c r="J6" s="96" t="s">
        <v>810</v>
      </c>
      <c r="K6" s="96" t="s">
        <v>266</v>
      </c>
      <c r="L6" s="96" t="s">
        <v>227</v>
      </c>
      <c r="M6" s="96" t="s">
        <v>36</v>
      </c>
      <c r="N6" s="96" t="s">
        <v>37</v>
      </c>
      <c r="O6" s="96" t="s">
        <v>52</v>
      </c>
      <c r="P6" s="96" t="s">
        <v>3</v>
      </c>
      <c r="Q6" s="96" t="s">
        <v>267</v>
      </c>
      <c r="R6" s="96" t="s">
        <v>6</v>
      </c>
      <c r="S6" s="98">
        <v>2</v>
      </c>
      <c r="T6" s="179">
        <v>1200</v>
      </c>
      <c r="U6" s="179">
        <v>2400</v>
      </c>
      <c r="V6" s="184"/>
      <c r="W6" s="101">
        <f>SUM(Tabela10[[#This Row],[Strefa 1]:[Strefa 3]])</f>
        <v>3600</v>
      </c>
    </row>
    <row r="7" spans="2:23" ht="38.25" x14ac:dyDescent="0.2">
      <c r="B7" s="96" t="s">
        <v>16</v>
      </c>
      <c r="C7" s="96" t="s">
        <v>227</v>
      </c>
      <c r="D7" s="96" t="s">
        <v>44</v>
      </c>
      <c r="E7" s="96" t="s">
        <v>37</v>
      </c>
      <c r="F7" s="96" t="s">
        <v>709</v>
      </c>
      <c r="G7" s="96" t="s">
        <v>2</v>
      </c>
      <c r="H7" s="97"/>
      <c r="I7" s="96" t="s">
        <v>809</v>
      </c>
      <c r="J7" s="96" t="s">
        <v>810</v>
      </c>
      <c r="K7" s="96" t="s">
        <v>272</v>
      </c>
      <c r="L7" s="96" t="s">
        <v>227</v>
      </c>
      <c r="M7" s="96" t="s">
        <v>36</v>
      </c>
      <c r="N7" s="96" t="s">
        <v>37</v>
      </c>
      <c r="O7" s="96" t="s">
        <v>52</v>
      </c>
      <c r="P7" s="96" t="s">
        <v>3</v>
      </c>
      <c r="Q7" s="97"/>
      <c r="R7" s="96" t="s">
        <v>6</v>
      </c>
      <c r="S7" s="98">
        <v>5</v>
      </c>
      <c r="T7" s="179">
        <v>9000</v>
      </c>
      <c r="U7" s="179">
        <v>21000</v>
      </c>
      <c r="V7" s="184"/>
      <c r="W7" s="101">
        <f>SUM(Tabela10[[#This Row],[Strefa 1]:[Strefa 3]])</f>
        <v>30000</v>
      </c>
    </row>
    <row r="8" spans="2:23" ht="38.25" x14ac:dyDescent="0.2">
      <c r="B8" s="96" t="s">
        <v>16</v>
      </c>
      <c r="C8" s="96" t="s">
        <v>227</v>
      </c>
      <c r="D8" s="96" t="s">
        <v>44</v>
      </c>
      <c r="E8" s="96" t="s">
        <v>37</v>
      </c>
      <c r="F8" s="96" t="s">
        <v>709</v>
      </c>
      <c r="G8" s="96" t="s">
        <v>2</v>
      </c>
      <c r="H8" s="97"/>
      <c r="I8" s="96" t="s">
        <v>809</v>
      </c>
      <c r="J8" s="96" t="s">
        <v>810</v>
      </c>
      <c r="K8" s="96" t="s">
        <v>273</v>
      </c>
      <c r="L8" s="96" t="s">
        <v>227</v>
      </c>
      <c r="M8" s="96" t="s">
        <v>36</v>
      </c>
      <c r="N8" s="96" t="s">
        <v>37</v>
      </c>
      <c r="O8" s="96" t="s">
        <v>56</v>
      </c>
      <c r="P8" s="96" t="s">
        <v>274</v>
      </c>
      <c r="Q8" s="97"/>
      <c r="R8" s="96" t="s">
        <v>6</v>
      </c>
      <c r="S8" s="98">
        <v>20</v>
      </c>
      <c r="T8" s="179">
        <v>28800</v>
      </c>
      <c r="U8" s="179">
        <v>61200</v>
      </c>
      <c r="V8" s="184"/>
      <c r="W8" s="101">
        <f>SUM(Tabela10[[#This Row],[Strefa 1]:[Strefa 3]])</f>
        <v>90000</v>
      </c>
    </row>
    <row r="9" spans="2:23" ht="38.25" x14ac:dyDescent="0.2">
      <c r="B9" s="96" t="s">
        <v>16</v>
      </c>
      <c r="C9" s="96" t="s">
        <v>227</v>
      </c>
      <c r="D9" s="96" t="s">
        <v>44</v>
      </c>
      <c r="E9" s="96" t="s">
        <v>37</v>
      </c>
      <c r="F9" s="96" t="s">
        <v>709</v>
      </c>
      <c r="G9" s="96" t="s">
        <v>2</v>
      </c>
      <c r="H9" s="97"/>
      <c r="I9" s="96" t="s">
        <v>809</v>
      </c>
      <c r="J9" s="96" t="s">
        <v>810</v>
      </c>
      <c r="K9" s="96" t="s">
        <v>261</v>
      </c>
      <c r="L9" s="96" t="s">
        <v>227</v>
      </c>
      <c r="M9" s="96" t="s">
        <v>36</v>
      </c>
      <c r="N9" s="96" t="s">
        <v>37</v>
      </c>
      <c r="O9" s="96" t="s">
        <v>709</v>
      </c>
      <c r="P9" s="96" t="s">
        <v>262</v>
      </c>
      <c r="Q9" s="97"/>
      <c r="R9" s="96" t="s">
        <v>5</v>
      </c>
      <c r="S9" s="98">
        <v>8</v>
      </c>
      <c r="T9" s="179">
        <v>12300</v>
      </c>
      <c r="U9" s="184">
        <v>0</v>
      </c>
      <c r="V9" s="184"/>
      <c r="W9" s="101">
        <f>SUM(Tabela10[[#This Row],[Strefa 1]:[Strefa 3]])</f>
        <v>12300</v>
      </c>
    </row>
    <row r="10" spans="2:23" ht="38.25" x14ac:dyDescent="0.2">
      <c r="B10" s="96" t="s">
        <v>16</v>
      </c>
      <c r="C10" s="96" t="s">
        <v>227</v>
      </c>
      <c r="D10" s="96" t="s">
        <v>44</v>
      </c>
      <c r="E10" s="96" t="s">
        <v>37</v>
      </c>
      <c r="F10" s="96" t="s">
        <v>709</v>
      </c>
      <c r="G10" s="96" t="s">
        <v>2</v>
      </c>
      <c r="H10" s="97"/>
      <c r="I10" s="96" t="s">
        <v>809</v>
      </c>
      <c r="J10" s="96" t="s">
        <v>810</v>
      </c>
      <c r="K10" s="96" t="s">
        <v>263</v>
      </c>
      <c r="L10" s="96" t="s">
        <v>227</v>
      </c>
      <c r="M10" s="96" t="s">
        <v>36</v>
      </c>
      <c r="N10" s="96" t="s">
        <v>37</v>
      </c>
      <c r="O10" s="96" t="s">
        <v>709</v>
      </c>
      <c r="P10" s="96" t="s">
        <v>2</v>
      </c>
      <c r="Q10" s="97"/>
      <c r="R10" s="96" t="s">
        <v>7</v>
      </c>
      <c r="S10" s="98">
        <v>50</v>
      </c>
      <c r="T10" s="179">
        <v>106500</v>
      </c>
      <c r="U10" s="179">
        <v>272400</v>
      </c>
      <c r="V10" s="184"/>
      <c r="W10" s="101">
        <f>SUM(Tabela10[[#This Row],[Strefa 1]:[Strefa 3]])</f>
        <v>378900</v>
      </c>
    </row>
    <row r="11" spans="2:23" ht="38.25" x14ac:dyDescent="0.2">
      <c r="B11" s="96" t="s">
        <v>16</v>
      </c>
      <c r="C11" s="96" t="s">
        <v>227</v>
      </c>
      <c r="D11" s="96" t="s">
        <v>36</v>
      </c>
      <c r="E11" s="96" t="s">
        <v>37</v>
      </c>
      <c r="F11" s="96" t="s">
        <v>709</v>
      </c>
      <c r="G11" s="96" t="s">
        <v>2</v>
      </c>
      <c r="H11" s="97"/>
      <c r="I11" s="96" t="s">
        <v>809</v>
      </c>
      <c r="J11" s="96" t="s">
        <v>810</v>
      </c>
      <c r="K11" s="96" t="s">
        <v>332</v>
      </c>
      <c r="L11" s="96" t="s">
        <v>227</v>
      </c>
      <c r="M11" s="96" t="s">
        <v>36</v>
      </c>
      <c r="N11" s="96" t="s">
        <v>37</v>
      </c>
      <c r="O11" s="96" t="s">
        <v>82</v>
      </c>
      <c r="P11" s="96" t="s">
        <v>4</v>
      </c>
      <c r="Q11" s="97"/>
      <c r="R11" s="96" t="s">
        <v>6</v>
      </c>
      <c r="S11" s="98">
        <v>2</v>
      </c>
      <c r="T11" s="179">
        <v>6300</v>
      </c>
      <c r="U11" s="179">
        <v>0</v>
      </c>
      <c r="V11" s="184"/>
      <c r="W11" s="101">
        <f>SUM(Tabela10[[#This Row],[Strefa 1]:[Strefa 3]])</f>
        <v>6300</v>
      </c>
    </row>
    <row r="12" spans="2:23" ht="38.25" x14ac:dyDescent="0.2">
      <c r="B12" s="96" t="s">
        <v>16</v>
      </c>
      <c r="C12" s="96" t="s">
        <v>227</v>
      </c>
      <c r="D12" s="96" t="s">
        <v>44</v>
      </c>
      <c r="E12" s="96" t="s">
        <v>37</v>
      </c>
      <c r="F12" s="96" t="s">
        <v>709</v>
      </c>
      <c r="G12" s="96" t="s">
        <v>2</v>
      </c>
      <c r="H12" s="97"/>
      <c r="I12" s="96" t="s">
        <v>809</v>
      </c>
      <c r="J12" s="96" t="s">
        <v>810</v>
      </c>
      <c r="K12" s="96" t="s">
        <v>268</v>
      </c>
      <c r="L12" s="96" t="s">
        <v>227</v>
      </c>
      <c r="M12" s="96" t="s">
        <v>36</v>
      </c>
      <c r="N12" s="96" t="s">
        <v>37</v>
      </c>
      <c r="O12" s="96" t="s">
        <v>82</v>
      </c>
      <c r="P12" s="96" t="s">
        <v>4</v>
      </c>
      <c r="Q12" s="97"/>
      <c r="R12" s="96" t="s">
        <v>5</v>
      </c>
      <c r="S12" s="98">
        <v>2</v>
      </c>
      <c r="T12" s="179">
        <v>6600</v>
      </c>
      <c r="U12" s="184">
        <v>0</v>
      </c>
      <c r="V12" s="184"/>
      <c r="W12" s="101">
        <f>SUM(Tabela10[[#This Row],[Strefa 1]:[Strefa 3]])</f>
        <v>6600</v>
      </c>
    </row>
    <row r="13" spans="2:23" ht="30" customHeight="1" x14ac:dyDescent="0.2">
      <c r="B13" s="107"/>
      <c r="C13" s="108"/>
      <c r="D13" s="108"/>
      <c r="E13" s="108"/>
      <c r="F13" s="108"/>
      <c r="G13" s="108"/>
      <c r="H13" s="109"/>
      <c r="I13" s="109"/>
      <c r="J13" s="109"/>
      <c r="K13" s="108"/>
      <c r="L13" s="108"/>
      <c r="M13" s="108"/>
      <c r="N13" s="108"/>
      <c r="O13" s="108"/>
      <c r="P13" s="108"/>
      <c r="Q13" s="109"/>
      <c r="R13" s="108"/>
      <c r="S13" s="129"/>
      <c r="T13" s="180">
        <f>SUBTOTAL(109,Tabela10[Strefa 1])</f>
        <v>182100</v>
      </c>
      <c r="U13" s="180">
        <f>SUBTOTAL(109,Tabela10[Strefa 2])</f>
        <v>386700</v>
      </c>
      <c r="V13" s="185">
        <f>SUBTOTAL(109,Tabela10[Strefa 3])</f>
        <v>0</v>
      </c>
      <c r="W13" s="103">
        <f>SUBTOTAL(109,Tabela10[Suma])</f>
        <v>568800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E77CD-2C89-4D15-A776-924DEAA237D0}">
  <dimension ref="B1:W20"/>
  <sheetViews>
    <sheetView topLeftCell="B1" zoomScale="60" zoomScaleNormal="60" workbookViewId="0">
      <selection activeCell="W11" sqref="W11"/>
    </sheetView>
  </sheetViews>
  <sheetFormatPr defaultRowHeight="12.75" x14ac:dyDescent="0.2"/>
  <cols>
    <col min="1" max="1" width="9.140625" style="1"/>
    <col min="2" max="2" width="11.140625" style="1" customWidth="1"/>
    <col min="3" max="3" width="21.42578125" style="1" customWidth="1"/>
    <col min="4" max="4" width="14.140625" style="1" customWidth="1"/>
    <col min="5" max="5" width="10.85546875" style="1" bestFit="1" customWidth="1"/>
    <col min="6" max="6" width="9.140625" style="1"/>
    <col min="7" max="7" width="10" style="1" customWidth="1"/>
    <col min="8" max="8" width="14.28515625" style="1" customWidth="1"/>
    <col min="9" max="9" width="43.5703125" style="1" customWidth="1"/>
    <col min="10" max="10" width="48.85546875" style="1" customWidth="1"/>
    <col min="11" max="11" width="19.5703125" style="1" customWidth="1"/>
    <col min="12" max="12" width="57.85546875" style="1" customWidth="1"/>
    <col min="13" max="13" width="15.7109375" style="1" customWidth="1"/>
    <col min="14" max="14" width="11.85546875" style="1" customWidth="1"/>
    <col min="15" max="15" width="18.5703125" style="1" customWidth="1"/>
    <col min="16" max="16" width="15.85546875" style="1" bestFit="1" customWidth="1"/>
    <col min="17" max="17" width="17.7109375" style="1" customWidth="1"/>
    <col min="18" max="18" width="9.140625" style="1"/>
    <col min="19" max="19" width="17.7109375" style="1" customWidth="1"/>
    <col min="20" max="23" width="15.7109375" style="1" customWidth="1"/>
    <col min="24" max="24" width="0.85546875" style="1" customWidth="1"/>
    <col min="25" max="16384" width="9.140625" style="1"/>
  </cols>
  <sheetData>
    <row r="1" spans="2:23" ht="30" customHeight="1" x14ac:dyDescent="0.2">
      <c r="B1" s="130" t="s">
        <v>855</v>
      </c>
      <c r="C1" s="39"/>
      <c r="D1" s="39"/>
      <c r="E1" s="39"/>
      <c r="F1" s="39"/>
      <c r="G1" s="39"/>
      <c r="H1" s="39"/>
      <c r="I1" s="49"/>
      <c r="J1" s="50"/>
      <c r="K1" s="39"/>
      <c r="L1" s="39"/>
      <c r="M1" s="39"/>
      <c r="N1" s="39"/>
      <c r="O1" s="39"/>
      <c r="P1" s="39"/>
      <c r="Q1" s="39"/>
      <c r="R1" s="39"/>
      <c r="S1" s="39"/>
      <c r="T1" s="131" t="s">
        <v>861</v>
      </c>
      <c r="U1" s="132"/>
      <c r="V1" s="133"/>
      <c r="W1" s="134"/>
    </row>
    <row r="2" spans="2:23" s="23" customFormat="1" ht="51" x14ac:dyDescent="0.2">
      <c r="B2" s="145" t="s">
        <v>0</v>
      </c>
      <c r="C2" s="145" t="s">
        <v>22</v>
      </c>
      <c r="D2" s="145" t="s">
        <v>23</v>
      </c>
      <c r="E2" s="145" t="s">
        <v>24</v>
      </c>
      <c r="F2" s="145" t="s">
        <v>25</v>
      </c>
      <c r="G2" s="145" t="s">
        <v>26</v>
      </c>
      <c r="H2" s="145" t="s">
        <v>27</v>
      </c>
      <c r="I2" s="146" t="s">
        <v>859</v>
      </c>
      <c r="J2" s="146" t="s">
        <v>860</v>
      </c>
      <c r="K2" s="145" t="s">
        <v>28</v>
      </c>
      <c r="L2" s="145" t="s">
        <v>29</v>
      </c>
      <c r="M2" s="145" t="s">
        <v>30</v>
      </c>
      <c r="N2" s="145" t="s">
        <v>31</v>
      </c>
      <c r="O2" s="145" t="s">
        <v>32</v>
      </c>
      <c r="P2" s="145" t="s">
        <v>33</v>
      </c>
      <c r="Q2" s="145" t="s">
        <v>34</v>
      </c>
      <c r="R2" s="145" t="s">
        <v>1</v>
      </c>
      <c r="S2" s="145" t="s">
        <v>717</v>
      </c>
      <c r="T2" s="145" t="s">
        <v>712</v>
      </c>
      <c r="U2" s="145" t="s">
        <v>713</v>
      </c>
      <c r="V2" s="145" t="s">
        <v>714</v>
      </c>
      <c r="W2" s="147" t="s">
        <v>21</v>
      </c>
    </row>
    <row r="3" spans="2:23" ht="38.25" x14ac:dyDescent="0.2">
      <c r="B3" s="96" t="s">
        <v>16</v>
      </c>
      <c r="C3" s="96" t="s">
        <v>227</v>
      </c>
      <c r="D3" s="96" t="s">
        <v>44</v>
      </c>
      <c r="E3" s="96" t="s">
        <v>37</v>
      </c>
      <c r="F3" s="96" t="s">
        <v>709</v>
      </c>
      <c r="G3" s="96" t="s">
        <v>2</v>
      </c>
      <c r="H3" s="97"/>
      <c r="I3" s="96" t="s">
        <v>753</v>
      </c>
      <c r="J3" s="96" t="s">
        <v>796</v>
      </c>
      <c r="K3" s="96" t="s">
        <v>233</v>
      </c>
      <c r="L3" s="96" t="s">
        <v>234</v>
      </c>
      <c r="M3" s="96" t="s">
        <v>36</v>
      </c>
      <c r="N3" s="96" t="s">
        <v>37</v>
      </c>
      <c r="O3" s="96" t="s">
        <v>191</v>
      </c>
      <c r="P3" s="96" t="s">
        <v>235</v>
      </c>
      <c r="Q3" s="97"/>
      <c r="R3" s="96" t="s">
        <v>5</v>
      </c>
      <c r="S3" s="98">
        <v>7</v>
      </c>
      <c r="T3" s="99">
        <v>12900</v>
      </c>
      <c r="U3" s="173">
        <v>0</v>
      </c>
      <c r="V3" s="173">
        <v>0</v>
      </c>
      <c r="W3" s="101">
        <f>SUM(Tabela6[[#This Row],[Strefa 1]:[Strefa 3]])</f>
        <v>12900</v>
      </c>
    </row>
    <row r="4" spans="2:23" ht="38.25" x14ac:dyDescent="0.2">
      <c r="B4" s="96" t="s">
        <v>16</v>
      </c>
      <c r="C4" s="96" t="s">
        <v>227</v>
      </c>
      <c r="D4" s="96" t="s">
        <v>44</v>
      </c>
      <c r="E4" s="96" t="s">
        <v>37</v>
      </c>
      <c r="F4" s="96" t="s">
        <v>709</v>
      </c>
      <c r="G4" s="96" t="s">
        <v>2</v>
      </c>
      <c r="H4" s="97"/>
      <c r="I4" s="96" t="s">
        <v>753</v>
      </c>
      <c r="J4" s="96" t="s">
        <v>796</v>
      </c>
      <c r="K4" s="96" t="s">
        <v>254</v>
      </c>
      <c r="L4" s="96" t="s">
        <v>246</v>
      </c>
      <c r="M4" s="96" t="s">
        <v>36</v>
      </c>
      <c r="N4" s="96" t="s">
        <v>37</v>
      </c>
      <c r="O4" s="96" t="s">
        <v>255</v>
      </c>
      <c r="P4" s="96" t="s">
        <v>256</v>
      </c>
      <c r="Q4" s="97"/>
      <c r="R4" s="96" t="s">
        <v>5</v>
      </c>
      <c r="S4" s="98">
        <v>6</v>
      </c>
      <c r="T4" s="99">
        <v>38100</v>
      </c>
      <c r="U4" s="173">
        <v>0</v>
      </c>
      <c r="V4" s="173">
        <v>0</v>
      </c>
      <c r="W4" s="101">
        <f>SUM(Tabela6[[#This Row],[Strefa 1]:[Strefa 3]])</f>
        <v>38100</v>
      </c>
    </row>
    <row r="5" spans="2:23" ht="38.25" x14ac:dyDescent="0.2">
      <c r="B5" s="96" t="s">
        <v>16</v>
      </c>
      <c r="C5" s="96" t="s">
        <v>227</v>
      </c>
      <c r="D5" s="96" t="s">
        <v>44</v>
      </c>
      <c r="E5" s="96" t="s">
        <v>37</v>
      </c>
      <c r="F5" s="96" t="s">
        <v>709</v>
      </c>
      <c r="G5" s="96" t="s">
        <v>2</v>
      </c>
      <c r="H5" s="97"/>
      <c r="I5" s="96" t="s">
        <v>753</v>
      </c>
      <c r="J5" s="96" t="s">
        <v>796</v>
      </c>
      <c r="K5" s="96" t="s">
        <v>236</v>
      </c>
      <c r="L5" s="96" t="s">
        <v>246</v>
      </c>
      <c r="M5" s="96" t="s">
        <v>36</v>
      </c>
      <c r="N5" s="96" t="s">
        <v>37</v>
      </c>
      <c r="O5" s="96" t="s">
        <v>237</v>
      </c>
      <c r="P5" s="96" t="s">
        <v>4</v>
      </c>
      <c r="Q5" s="97"/>
      <c r="R5" s="96" t="s">
        <v>6</v>
      </c>
      <c r="S5" s="98">
        <v>33</v>
      </c>
      <c r="T5" s="99">
        <v>2100</v>
      </c>
      <c r="U5" s="99">
        <v>2400</v>
      </c>
      <c r="V5" s="173">
        <v>0</v>
      </c>
      <c r="W5" s="101">
        <f>SUM(Tabela6[[#This Row],[Strefa 1]:[Strefa 3]])</f>
        <v>4500</v>
      </c>
    </row>
    <row r="6" spans="2:23" ht="38.25" x14ac:dyDescent="0.2">
      <c r="B6" s="96" t="s">
        <v>16</v>
      </c>
      <c r="C6" s="96" t="s">
        <v>227</v>
      </c>
      <c r="D6" s="96" t="s">
        <v>44</v>
      </c>
      <c r="E6" s="96" t="s">
        <v>37</v>
      </c>
      <c r="F6" s="96" t="s">
        <v>709</v>
      </c>
      <c r="G6" s="96" t="s">
        <v>2</v>
      </c>
      <c r="H6" s="97"/>
      <c r="I6" s="96" t="s">
        <v>753</v>
      </c>
      <c r="J6" s="96" t="s">
        <v>796</v>
      </c>
      <c r="K6" s="96" t="s">
        <v>258</v>
      </c>
      <c r="L6" s="96" t="s">
        <v>246</v>
      </c>
      <c r="M6" s="96" t="s">
        <v>47</v>
      </c>
      <c r="N6" s="96" t="s">
        <v>37</v>
      </c>
      <c r="O6" s="96" t="s">
        <v>237</v>
      </c>
      <c r="P6" s="96" t="s">
        <v>259</v>
      </c>
      <c r="Q6" s="97"/>
      <c r="R6" s="96" t="s">
        <v>6</v>
      </c>
      <c r="S6" s="98">
        <v>40</v>
      </c>
      <c r="T6" s="99">
        <v>14100</v>
      </c>
      <c r="U6" s="99">
        <v>33900</v>
      </c>
      <c r="V6" s="173">
        <v>0</v>
      </c>
      <c r="W6" s="101">
        <f>SUM(Tabela6[[#This Row],[Strefa 1]:[Strefa 3]])</f>
        <v>48000</v>
      </c>
    </row>
    <row r="7" spans="2:23" ht="38.25" x14ac:dyDescent="0.2">
      <c r="B7" s="96" t="s">
        <v>16</v>
      </c>
      <c r="C7" s="96" t="s">
        <v>227</v>
      </c>
      <c r="D7" s="96" t="s">
        <v>44</v>
      </c>
      <c r="E7" s="96" t="s">
        <v>37</v>
      </c>
      <c r="F7" s="96" t="s">
        <v>709</v>
      </c>
      <c r="G7" s="96" t="s">
        <v>2</v>
      </c>
      <c r="H7" s="97"/>
      <c r="I7" s="96" t="s">
        <v>753</v>
      </c>
      <c r="J7" s="96" t="s">
        <v>796</v>
      </c>
      <c r="K7" s="96" t="s">
        <v>250</v>
      </c>
      <c r="L7" s="96" t="s">
        <v>246</v>
      </c>
      <c r="M7" s="96" t="s">
        <v>36</v>
      </c>
      <c r="N7" s="96" t="s">
        <v>37</v>
      </c>
      <c r="O7" s="96" t="s">
        <v>201</v>
      </c>
      <c r="P7" s="96" t="s">
        <v>251</v>
      </c>
      <c r="Q7" s="97"/>
      <c r="R7" s="96" t="s">
        <v>6</v>
      </c>
      <c r="S7" s="98">
        <v>8.5</v>
      </c>
      <c r="T7" s="99">
        <v>450</v>
      </c>
      <c r="U7" s="99">
        <v>750</v>
      </c>
      <c r="V7" s="173">
        <v>0</v>
      </c>
      <c r="W7" s="101">
        <f>SUM(Tabela6[[#This Row],[Strefa 1]:[Strefa 3]])</f>
        <v>1200</v>
      </c>
    </row>
    <row r="8" spans="2:23" ht="38.25" x14ac:dyDescent="0.2">
      <c r="B8" s="96" t="s">
        <v>16</v>
      </c>
      <c r="C8" s="96" t="s">
        <v>227</v>
      </c>
      <c r="D8" s="96" t="s">
        <v>44</v>
      </c>
      <c r="E8" s="96" t="s">
        <v>37</v>
      </c>
      <c r="F8" s="96" t="s">
        <v>709</v>
      </c>
      <c r="G8" s="96" t="s">
        <v>2</v>
      </c>
      <c r="H8" s="97"/>
      <c r="I8" s="96" t="s">
        <v>753</v>
      </c>
      <c r="J8" s="96" t="s">
        <v>796</v>
      </c>
      <c r="K8" s="96" t="s">
        <v>275</v>
      </c>
      <c r="L8" s="96" t="s">
        <v>276</v>
      </c>
      <c r="M8" s="96" t="s">
        <v>36</v>
      </c>
      <c r="N8" s="96" t="s">
        <v>37</v>
      </c>
      <c r="O8" s="96" t="s">
        <v>232</v>
      </c>
      <c r="P8" s="96" t="s">
        <v>2</v>
      </c>
      <c r="Q8" s="97"/>
      <c r="R8" s="96" t="s">
        <v>12</v>
      </c>
      <c r="S8" s="98">
        <v>100</v>
      </c>
      <c r="T8" s="99">
        <v>33000</v>
      </c>
      <c r="U8" s="173">
        <v>0</v>
      </c>
      <c r="V8" s="173">
        <v>0</v>
      </c>
      <c r="W8" s="101">
        <f>SUM(Tabela6[[#This Row],[Strefa 1]:[Strefa 3]])</f>
        <v>33000</v>
      </c>
    </row>
    <row r="9" spans="2:23" ht="38.25" x14ac:dyDescent="0.2">
      <c r="B9" s="96" t="s">
        <v>16</v>
      </c>
      <c r="C9" s="96" t="s">
        <v>227</v>
      </c>
      <c r="D9" s="96" t="s">
        <v>44</v>
      </c>
      <c r="E9" s="96" t="s">
        <v>37</v>
      </c>
      <c r="F9" s="96" t="s">
        <v>709</v>
      </c>
      <c r="G9" s="96" t="s">
        <v>2</v>
      </c>
      <c r="H9" s="97"/>
      <c r="I9" s="96" t="s">
        <v>753</v>
      </c>
      <c r="J9" s="96" t="s">
        <v>796</v>
      </c>
      <c r="K9" s="96" t="s">
        <v>245</v>
      </c>
      <c r="L9" s="96" t="s">
        <v>246</v>
      </c>
      <c r="M9" s="96" t="s">
        <v>36</v>
      </c>
      <c r="N9" s="96" t="s">
        <v>37</v>
      </c>
      <c r="O9" s="96" t="s">
        <v>232</v>
      </c>
      <c r="P9" s="96" t="s">
        <v>247</v>
      </c>
      <c r="Q9" s="97"/>
      <c r="R9" s="96" t="s">
        <v>6</v>
      </c>
      <c r="S9" s="98">
        <v>16</v>
      </c>
      <c r="T9" s="99">
        <v>6600</v>
      </c>
      <c r="U9" s="99">
        <v>14400</v>
      </c>
      <c r="V9" s="173">
        <v>0</v>
      </c>
      <c r="W9" s="101">
        <f>SUM(Tabela6[[#This Row],[Strefa 1]:[Strefa 3]])</f>
        <v>21000</v>
      </c>
    </row>
    <row r="10" spans="2:23" ht="38.25" x14ac:dyDescent="0.2">
      <c r="B10" s="96" t="s">
        <v>16</v>
      </c>
      <c r="C10" s="96" t="s">
        <v>227</v>
      </c>
      <c r="D10" s="96" t="s">
        <v>44</v>
      </c>
      <c r="E10" s="96" t="s">
        <v>37</v>
      </c>
      <c r="F10" s="96" t="s">
        <v>709</v>
      </c>
      <c r="G10" s="96" t="s">
        <v>2</v>
      </c>
      <c r="H10" s="97"/>
      <c r="I10" s="96" t="s">
        <v>753</v>
      </c>
      <c r="J10" s="96" t="s">
        <v>796</v>
      </c>
      <c r="K10" s="96" t="s">
        <v>277</v>
      </c>
      <c r="L10" s="96" t="s">
        <v>278</v>
      </c>
      <c r="M10" s="96" t="s">
        <v>36</v>
      </c>
      <c r="N10" s="96" t="s">
        <v>37</v>
      </c>
      <c r="O10" s="96" t="s">
        <v>232</v>
      </c>
      <c r="P10" s="96" t="s">
        <v>2</v>
      </c>
      <c r="Q10" s="97"/>
      <c r="R10" s="96" t="s">
        <v>12</v>
      </c>
      <c r="S10" s="98">
        <v>41</v>
      </c>
      <c r="T10" s="99">
        <v>77265</v>
      </c>
      <c r="U10" s="173">
        <v>0</v>
      </c>
      <c r="V10" s="173">
        <v>0</v>
      </c>
      <c r="W10" s="101">
        <f>SUM(Tabela6[[#This Row],[Strefa 1]:[Strefa 3]])</f>
        <v>77265</v>
      </c>
    </row>
    <row r="11" spans="2:23" ht="38.25" x14ac:dyDescent="0.2">
      <c r="B11" s="96" t="s">
        <v>16</v>
      </c>
      <c r="C11" s="96" t="s">
        <v>227</v>
      </c>
      <c r="D11" s="96" t="s">
        <v>44</v>
      </c>
      <c r="E11" s="96" t="s">
        <v>37</v>
      </c>
      <c r="F11" s="96" t="s">
        <v>709</v>
      </c>
      <c r="G11" s="96" t="s">
        <v>2</v>
      </c>
      <c r="H11" s="97"/>
      <c r="I11" s="96" t="s">
        <v>753</v>
      </c>
      <c r="J11" s="96" t="s">
        <v>796</v>
      </c>
      <c r="K11" s="96" t="s">
        <v>248</v>
      </c>
      <c r="L11" s="96" t="s">
        <v>246</v>
      </c>
      <c r="M11" s="96" t="s">
        <v>36</v>
      </c>
      <c r="N11" s="96" t="s">
        <v>37</v>
      </c>
      <c r="O11" s="96" t="s">
        <v>249</v>
      </c>
      <c r="P11" s="96" t="s">
        <v>4</v>
      </c>
      <c r="Q11" s="97"/>
      <c r="R11" s="96" t="s">
        <v>6</v>
      </c>
      <c r="S11" s="98">
        <v>20</v>
      </c>
      <c r="T11" s="99">
        <v>7200</v>
      </c>
      <c r="U11" s="99">
        <v>24000</v>
      </c>
      <c r="V11" s="173">
        <v>0</v>
      </c>
      <c r="W11" s="101">
        <f>SUM(Tabela6[[#This Row],[Strefa 1]:[Strefa 3]])</f>
        <v>31200</v>
      </c>
    </row>
    <row r="12" spans="2:23" ht="38.25" x14ac:dyDescent="0.2">
      <c r="B12" s="96" t="s">
        <v>16</v>
      </c>
      <c r="C12" s="96" t="s">
        <v>227</v>
      </c>
      <c r="D12" s="96" t="s">
        <v>44</v>
      </c>
      <c r="E12" s="96" t="s">
        <v>37</v>
      </c>
      <c r="F12" s="96" t="s">
        <v>709</v>
      </c>
      <c r="G12" s="96" t="s">
        <v>2</v>
      </c>
      <c r="H12" s="97"/>
      <c r="I12" s="96" t="s">
        <v>753</v>
      </c>
      <c r="J12" s="96" t="s">
        <v>796</v>
      </c>
      <c r="K12" s="96" t="s">
        <v>228</v>
      </c>
      <c r="L12" s="96" t="s">
        <v>229</v>
      </c>
      <c r="M12" s="96" t="s">
        <v>36</v>
      </c>
      <c r="N12" s="96" t="s">
        <v>37</v>
      </c>
      <c r="O12" s="96" t="s">
        <v>230</v>
      </c>
      <c r="P12" s="96" t="s">
        <v>3</v>
      </c>
      <c r="Q12" s="97"/>
      <c r="R12" s="96" t="s">
        <v>5</v>
      </c>
      <c r="S12" s="98">
        <v>40</v>
      </c>
      <c r="T12" s="99">
        <v>3360</v>
      </c>
      <c r="U12" s="173">
        <v>0</v>
      </c>
      <c r="V12" s="173">
        <v>0</v>
      </c>
      <c r="W12" s="101">
        <f>SUM(Tabela6[[#This Row],[Strefa 1]:[Strefa 3]])</f>
        <v>3360</v>
      </c>
    </row>
    <row r="13" spans="2:23" ht="38.25" x14ac:dyDescent="0.2">
      <c r="B13" s="96" t="s">
        <v>16</v>
      </c>
      <c r="C13" s="96" t="s">
        <v>227</v>
      </c>
      <c r="D13" s="96" t="s">
        <v>36</v>
      </c>
      <c r="E13" s="96" t="s">
        <v>37</v>
      </c>
      <c r="F13" s="96" t="s">
        <v>709</v>
      </c>
      <c r="G13" s="96" t="s">
        <v>2</v>
      </c>
      <c r="H13" s="97"/>
      <c r="I13" s="96" t="s">
        <v>753</v>
      </c>
      <c r="J13" s="96" t="s">
        <v>796</v>
      </c>
      <c r="K13" s="115" t="s">
        <v>718</v>
      </c>
      <c r="L13" s="96" t="s">
        <v>246</v>
      </c>
      <c r="M13" s="96" t="s">
        <v>36</v>
      </c>
      <c r="N13" s="96" t="s">
        <v>37</v>
      </c>
      <c r="O13" s="96" t="s">
        <v>243</v>
      </c>
      <c r="P13" s="96" t="s">
        <v>2</v>
      </c>
      <c r="Q13" s="97"/>
      <c r="R13" s="96" t="s">
        <v>12</v>
      </c>
      <c r="S13" s="98">
        <v>110</v>
      </c>
      <c r="T13" s="99">
        <v>60360</v>
      </c>
      <c r="U13" s="173">
        <v>0</v>
      </c>
      <c r="V13" s="173">
        <v>0</v>
      </c>
      <c r="W13" s="101">
        <f>SUM(Tabela6[[#This Row],[Strefa 1]:[Strefa 3]])</f>
        <v>60360</v>
      </c>
    </row>
    <row r="14" spans="2:23" ht="38.25" x14ac:dyDescent="0.2">
      <c r="B14" s="96" t="s">
        <v>16</v>
      </c>
      <c r="C14" s="96" t="s">
        <v>227</v>
      </c>
      <c r="D14" s="96" t="s">
        <v>44</v>
      </c>
      <c r="E14" s="96" t="s">
        <v>37</v>
      </c>
      <c r="F14" s="96" t="s">
        <v>709</v>
      </c>
      <c r="G14" s="96" t="s">
        <v>2</v>
      </c>
      <c r="H14" s="97"/>
      <c r="I14" s="96" t="s">
        <v>753</v>
      </c>
      <c r="J14" s="96" t="s">
        <v>796</v>
      </c>
      <c r="K14" s="96" t="s">
        <v>241</v>
      </c>
      <c r="L14" s="96" t="s">
        <v>242</v>
      </c>
      <c r="M14" s="96" t="s">
        <v>36</v>
      </c>
      <c r="N14" s="96" t="s">
        <v>37</v>
      </c>
      <c r="O14" s="96" t="s">
        <v>243</v>
      </c>
      <c r="P14" s="96" t="s">
        <v>4</v>
      </c>
      <c r="Q14" s="97"/>
      <c r="R14" s="96" t="s">
        <v>17</v>
      </c>
      <c r="S14" s="98">
        <v>52</v>
      </c>
      <c r="T14" s="99">
        <v>264000</v>
      </c>
      <c r="U14" s="99">
        <v>234000</v>
      </c>
      <c r="V14" s="99">
        <v>1020000</v>
      </c>
      <c r="W14" s="101">
        <f>SUM(Tabela6[[#This Row],[Strefa 1]:[Strefa 3]])</f>
        <v>1518000</v>
      </c>
    </row>
    <row r="15" spans="2:23" ht="38.25" x14ac:dyDescent="0.2">
      <c r="B15" s="96" t="s">
        <v>16</v>
      </c>
      <c r="C15" s="96" t="s">
        <v>227</v>
      </c>
      <c r="D15" s="96" t="s">
        <v>44</v>
      </c>
      <c r="E15" s="96" t="s">
        <v>37</v>
      </c>
      <c r="F15" s="96" t="s">
        <v>709</v>
      </c>
      <c r="G15" s="96" t="s">
        <v>2</v>
      </c>
      <c r="H15" s="97"/>
      <c r="I15" s="96" t="s">
        <v>753</v>
      </c>
      <c r="J15" s="96" t="s">
        <v>796</v>
      </c>
      <c r="K15" s="96" t="s">
        <v>244</v>
      </c>
      <c r="L15" s="96" t="s">
        <v>242</v>
      </c>
      <c r="M15" s="96" t="s">
        <v>36</v>
      </c>
      <c r="N15" s="96" t="s">
        <v>37</v>
      </c>
      <c r="O15" s="96" t="s">
        <v>243</v>
      </c>
      <c r="P15" s="96" t="s">
        <v>4</v>
      </c>
      <c r="Q15" s="97"/>
      <c r="R15" s="96" t="s">
        <v>10</v>
      </c>
      <c r="S15" s="98">
        <v>80</v>
      </c>
      <c r="T15" s="99">
        <v>373200</v>
      </c>
      <c r="U15" s="173">
        <v>0</v>
      </c>
      <c r="V15" s="173">
        <v>0</v>
      </c>
      <c r="W15" s="101">
        <f>SUM(Tabela6[[#This Row],[Strefa 1]:[Strefa 3]])</f>
        <v>373200</v>
      </c>
    </row>
    <row r="16" spans="2:23" ht="38.25" x14ac:dyDescent="0.2">
      <c r="B16" s="96" t="s">
        <v>16</v>
      </c>
      <c r="C16" s="96" t="s">
        <v>227</v>
      </c>
      <c r="D16" s="96" t="s">
        <v>44</v>
      </c>
      <c r="E16" s="96" t="s">
        <v>37</v>
      </c>
      <c r="F16" s="96" t="s">
        <v>709</v>
      </c>
      <c r="G16" s="96" t="s">
        <v>2</v>
      </c>
      <c r="H16" s="97"/>
      <c r="I16" s="96" t="s">
        <v>753</v>
      </c>
      <c r="J16" s="96" t="s">
        <v>796</v>
      </c>
      <c r="K16" s="96" t="s">
        <v>252</v>
      </c>
      <c r="L16" s="96" t="s">
        <v>246</v>
      </c>
      <c r="M16" s="96" t="s">
        <v>36</v>
      </c>
      <c r="N16" s="96" t="s">
        <v>37</v>
      </c>
      <c r="O16" s="96" t="s">
        <v>243</v>
      </c>
      <c r="P16" s="96" t="s">
        <v>253</v>
      </c>
      <c r="Q16" s="97"/>
      <c r="R16" s="96" t="s">
        <v>6</v>
      </c>
      <c r="S16" s="98">
        <v>38</v>
      </c>
      <c r="T16" s="99">
        <v>71400</v>
      </c>
      <c r="U16" s="99">
        <v>164100</v>
      </c>
      <c r="V16" s="173">
        <v>0</v>
      </c>
      <c r="W16" s="101">
        <f>SUM(Tabela6[[#This Row],[Strefa 1]:[Strefa 3]])</f>
        <v>235500</v>
      </c>
    </row>
    <row r="17" spans="2:23" ht="38.25" x14ac:dyDescent="0.2">
      <c r="B17" s="96" t="s">
        <v>16</v>
      </c>
      <c r="C17" s="96" t="s">
        <v>227</v>
      </c>
      <c r="D17" s="96" t="s">
        <v>44</v>
      </c>
      <c r="E17" s="96" t="s">
        <v>37</v>
      </c>
      <c r="F17" s="96" t="s">
        <v>709</v>
      </c>
      <c r="G17" s="96" t="s">
        <v>2</v>
      </c>
      <c r="H17" s="97"/>
      <c r="I17" s="96" t="s">
        <v>753</v>
      </c>
      <c r="J17" s="96" t="s">
        <v>796</v>
      </c>
      <c r="K17" s="96" t="s">
        <v>257</v>
      </c>
      <c r="L17" s="96" t="s">
        <v>246</v>
      </c>
      <c r="M17" s="96" t="s">
        <v>36</v>
      </c>
      <c r="N17" s="96" t="s">
        <v>37</v>
      </c>
      <c r="O17" s="96" t="s">
        <v>243</v>
      </c>
      <c r="P17" s="96" t="s">
        <v>2</v>
      </c>
      <c r="Q17" s="97"/>
      <c r="R17" s="96" t="s">
        <v>5</v>
      </c>
      <c r="S17" s="98">
        <v>10</v>
      </c>
      <c r="T17" s="99">
        <v>9000</v>
      </c>
      <c r="U17" s="173">
        <v>0</v>
      </c>
      <c r="V17" s="173">
        <v>0</v>
      </c>
      <c r="W17" s="101">
        <f>SUM(Tabela6[[#This Row],[Strefa 1]:[Strefa 3]])</f>
        <v>9000</v>
      </c>
    </row>
    <row r="18" spans="2:23" ht="38.25" x14ac:dyDescent="0.2">
      <c r="B18" s="96" t="s">
        <v>16</v>
      </c>
      <c r="C18" s="96" t="s">
        <v>227</v>
      </c>
      <c r="D18" s="96" t="s">
        <v>44</v>
      </c>
      <c r="E18" s="96" t="s">
        <v>37</v>
      </c>
      <c r="F18" s="96" t="s">
        <v>709</v>
      </c>
      <c r="G18" s="96" t="s">
        <v>2</v>
      </c>
      <c r="H18" s="97"/>
      <c r="I18" s="96" t="s">
        <v>753</v>
      </c>
      <c r="J18" s="96" t="s">
        <v>796</v>
      </c>
      <c r="K18" s="96" t="s">
        <v>260</v>
      </c>
      <c r="L18" s="96" t="s">
        <v>246</v>
      </c>
      <c r="M18" s="96" t="s">
        <v>36</v>
      </c>
      <c r="N18" s="96" t="s">
        <v>37</v>
      </c>
      <c r="O18" s="96" t="s">
        <v>243</v>
      </c>
      <c r="P18" s="96" t="s">
        <v>2</v>
      </c>
      <c r="Q18" s="97"/>
      <c r="R18" s="96" t="s">
        <v>12</v>
      </c>
      <c r="S18" s="98">
        <v>30</v>
      </c>
      <c r="T18" s="99">
        <v>34200</v>
      </c>
      <c r="U18" s="173">
        <v>0</v>
      </c>
      <c r="V18" s="173">
        <v>0</v>
      </c>
      <c r="W18" s="101">
        <f>SUM(Tabela6[[#This Row],[Strefa 1]:[Strefa 3]])</f>
        <v>34200</v>
      </c>
    </row>
    <row r="19" spans="2:23" ht="38.25" x14ac:dyDescent="0.2">
      <c r="B19" s="96" t="s">
        <v>16</v>
      </c>
      <c r="C19" s="96" t="s">
        <v>227</v>
      </c>
      <c r="D19" s="96" t="s">
        <v>44</v>
      </c>
      <c r="E19" s="96" t="s">
        <v>37</v>
      </c>
      <c r="F19" s="96" t="s">
        <v>709</v>
      </c>
      <c r="G19" s="96" t="s">
        <v>2</v>
      </c>
      <c r="H19" s="97"/>
      <c r="I19" s="96" t="s">
        <v>753</v>
      </c>
      <c r="J19" s="96" t="s">
        <v>796</v>
      </c>
      <c r="K19" s="115" t="s">
        <v>755</v>
      </c>
      <c r="L19" s="96" t="s">
        <v>797</v>
      </c>
      <c r="M19" s="96" t="s">
        <v>36</v>
      </c>
      <c r="N19" s="96" t="s">
        <v>37</v>
      </c>
      <c r="O19" s="96" t="s">
        <v>243</v>
      </c>
      <c r="P19" s="96" t="s">
        <v>2</v>
      </c>
      <c r="Q19" s="97"/>
      <c r="R19" s="96" t="s">
        <v>12</v>
      </c>
      <c r="S19" s="98">
        <v>65</v>
      </c>
      <c r="T19" s="99">
        <v>330000</v>
      </c>
      <c r="U19" s="173">
        <v>0</v>
      </c>
      <c r="V19" s="173">
        <v>0</v>
      </c>
      <c r="W19" s="116">
        <f>SUM(Tabela6[[#This Row],[Strefa 1]:[Strefa 3]])</f>
        <v>330000</v>
      </c>
    </row>
    <row r="20" spans="2:23" ht="30" customHeight="1" x14ac:dyDescent="0.2">
      <c r="B20" s="107"/>
      <c r="C20" s="108"/>
      <c r="D20" s="108"/>
      <c r="E20" s="108"/>
      <c r="F20" s="108"/>
      <c r="G20" s="108"/>
      <c r="H20" s="109"/>
      <c r="I20" s="109"/>
      <c r="J20" s="109"/>
      <c r="K20" s="108"/>
      <c r="L20" s="108"/>
      <c r="M20" s="108"/>
      <c r="N20" s="108"/>
      <c r="O20" s="108"/>
      <c r="P20" s="108"/>
      <c r="Q20" s="109"/>
      <c r="R20" s="108"/>
      <c r="S20" s="129"/>
      <c r="T20" s="103">
        <f>SUBTOTAL(109,Tabela6[Strefa 1])</f>
        <v>1337235</v>
      </c>
      <c r="U20" s="103">
        <f>SUBTOTAL(109,Tabela6[Strefa 2])</f>
        <v>473550</v>
      </c>
      <c r="V20" s="103">
        <f>SUBTOTAL(109,Tabela6[Strefa 3])</f>
        <v>1020000</v>
      </c>
      <c r="W20" s="103">
        <f>SUBTOTAL(109,Tabela6[Suma])</f>
        <v>2830785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5656-AD77-4C6F-94AA-F6950FEA4057}">
  <dimension ref="B1:W159"/>
  <sheetViews>
    <sheetView zoomScale="60" zoomScaleNormal="60" workbookViewId="0">
      <selection activeCell="W3" sqref="W3"/>
    </sheetView>
  </sheetViews>
  <sheetFormatPr defaultRowHeight="12.75" x14ac:dyDescent="0.2"/>
  <cols>
    <col min="1" max="1" width="9.140625" style="1"/>
    <col min="2" max="2" width="12.85546875" style="1" customWidth="1"/>
    <col min="3" max="3" width="32.7109375" style="1" customWidth="1"/>
    <col min="4" max="4" width="14.140625" style="1" customWidth="1"/>
    <col min="5" max="5" width="17" style="1" customWidth="1"/>
    <col min="6" max="6" width="11.42578125" style="1" customWidth="1"/>
    <col min="7" max="7" width="10" style="1" customWidth="1"/>
    <col min="8" max="8" width="12.28515625" style="1" customWidth="1"/>
    <col min="9" max="9" width="38.28515625" style="1" customWidth="1"/>
    <col min="10" max="10" width="33.5703125" style="1" customWidth="1"/>
    <col min="11" max="11" width="19.42578125" style="1" customWidth="1"/>
    <col min="12" max="12" width="23.85546875" style="1" customWidth="1"/>
    <col min="13" max="13" width="17.5703125" style="1" customWidth="1"/>
    <col min="14" max="14" width="19.42578125" style="1" bestFit="1" customWidth="1"/>
    <col min="15" max="15" width="30.7109375" style="1" bestFit="1" customWidth="1"/>
    <col min="16" max="16" width="15" style="1" customWidth="1"/>
    <col min="17" max="17" width="17.7109375" style="1" customWidth="1"/>
    <col min="18" max="18" width="9.140625" style="1"/>
    <col min="19" max="19" width="17.7109375" style="1" customWidth="1"/>
    <col min="20" max="23" width="15.7109375" style="1" customWidth="1"/>
    <col min="24" max="24" width="1.85546875" style="1" customWidth="1"/>
    <col min="25" max="16384" width="9.140625" style="1"/>
  </cols>
  <sheetData>
    <row r="1" spans="2:23" ht="30" customHeight="1" x14ac:dyDescent="0.2">
      <c r="B1" s="38" t="s">
        <v>848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131" t="s">
        <v>861</v>
      </c>
      <c r="U1" s="12"/>
      <c r="V1" s="13"/>
      <c r="W1" s="14"/>
    </row>
    <row r="2" spans="2:23" s="23" customFormat="1" ht="51" x14ac:dyDescent="0.2">
      <c r="B2" s="36" t="s">
        <v>0</v>
      </c>
      <c r="C2" s="37" t="s">
        <v>22</v>
      </c>
      <c r="D2" s="93" t="s">
        <v>23</v>
      </c>
      <c r="E2" s="93" t="s">
        <v>24</v>
      </c>
      <c r="F2" s="93" t="s">
        <v>25</v>
      </c>
      <c r="G2" s="93" t="s">
        <v>26</v>
      </c>
      <c r="H2" s="93" t="s">
        <v>27</v>
      </c>
      <c r="I2" s="94" t="s">
        <v>859</v>
      </c>
      <c r="J2" s="94" t="s">
        <v>860</v>
      </c>
      <c r="K2" s="93" t="s">
        <v>28</v>
      </c>
      <c r="L2" s="93" t="s">
        <v>29</v>
      </c>
      <c r="M2" s="93" t="s">
        <v>30</v>
      </c>
      <c r="N2" s="93" t="s">
        <v>31</v>
      </c>
      <c r="O2" s="93" t="s">
        <v>32</v>
      </c>
      <c r="P2" s="93" t="s">
        <v>33</v>
      </c>
      <c r="Q2" s="93" t="s">
        <v>34</v>
      </c>
      <c r="R2" s="93" t="s">
        <v>1</v>
      </c>
      <c r="S2" s="93" t="s">
        <v>717</v>
      </c>
      <c r="T2" s="93" t="s">
        <v>712</v>
      </c>
      <c r="U2" s="93" t="s">
        <v>713</v>
      </c>
      <c r="V2" s="93" t="s">
        <v>714</v>
      </c>
      <c r="W2" s="95" t="s">
        <v>21</v>
      </c>
    </row>
    <row r="3" spans="2:23" ht="38.25" x14ac:dyDescent="0.2">
      <c r="B3" s="96" t="s">
        <v>16</v>
      </c>
      <c r="C3" s="96" t="s">
        <v>227</v>
      </c>
      <c r="D3" s="96" t="s">
        <v>36</v>
      </c>
      <c r="E3" s="96" t="s">
        <v>37</v>
      </c>
      <c r="F3" s="96" t="s">
        <v>709</v>
      </c>
      <c r="G3" s="96" t="s">
        <v>2</v>
      </c>
      <c r="H3" s="97"/>
      <c r="I3" s="96" t="s">
        <v>753</v>
      </c>
      <c r="J3" s="96" t="s">
        <v>794</v>
      </c>
      <c r="K3" s="115" t="s">
        <v>384</v>
      </c>
      <c r="L3" s="96" t="s">
        <v>301</v>
      </c>
      <c r="M3" s="96" t="s">
        <v>36</v>
      </c>
      <c r="N3" s="96" t="s">
        <v>37</v>
      </c>
      <c r="O3" s="96" t="s">
        <v>298</v>
      </c>
      <c r="P3" s="97"/>
      <c r="Q3" s="97"/>
      <c r="R3" s="96" t="s">
        <v>11</v>
      </c>
      <c r="S3" s="98">
        <v>1.6</v>
      </c>
      <c r="T3" s="99">
        <v>2700</v>
      </c>
      <c r="U3" s="99">
        <v>5100</v>
      </c>
      <c r="V3" s="100"/>
      <c r="W3" s="101">
        <f>SUM(Tabela13[[#This Row],[Strefa 1]:[Strefa 3]])</f>
        <v>7800</v>
      </c>
    </row>
    <row r="4" spans="2:23" ht="38.25" x14ac:dyDescent="0.2">
      <c r="B4" s="96" t="s">
        <v>16</v>
      </c>
      <c r="C4" s="96" t="s">
        <v>227</v>
      </c>
      <c r="D4" s="96" t="s">
        <v>36</v>
      </c>
      <c r="E4" s="96" t="s">
        <v>37</v>
      </c>
      <c r="F4" s="96" t="s">
        <v>709</v>
      </c>
      <c r="G4" s="96" t="s">
        <v>2</v>
      </c>
      <c r="H4" s="97"/>
      <c r="I4" s="96" t="s">
        <v>753</v>
      </c>
      <c r="J4" s="96" t="s">
        <v>794</v>
      </c>
      <c r="K4" s="115" t="s">
        <v>466</v>
      </c>
      <c r="L4" s="96" t="s">
        <v>301</v>
      </c>
      <c r="M4" s="96" t="s">
        <v>36</v>
      </c>
      <c r="N4" s="96" t="s">
        <v>37</v>
      </c>
      <c r="O4" s="96" t="s">
        <v>298</v>
      </c>
      <c r="P4" s="96" t="s">
        <v>365</v>
      </c>
      <c r="Q4" s="97"/>
      <c r="R4" s="96" t="s">
        <v>11</v>
      </c>
      <c r="S4" s="98">
        <v>8</v>
      </c>
      <c r="T4" s="99">
        <v>46500</v>
      </c>
      <c r="U4" s="99">
        <v>90000</v>
      </c>
      <c r="V4" s="100"/>
      <c r="W4" s="101">
        <f>SUM(Tabela13[[#This Row],[Strefa 1]:[Strefa 3]])</f>
        <v>136500</v>
      </c>
    </row>
    <row r="5" spans="2:23" ht="38.25" x14ac:dyDescent="0.2">
      <c r="B5" s="96" t="s">
        <v>16</v>
      </c>
      <c r="C5" s="96" t="s">
        <v>227</v>
      </c>
      <c r="D5" s="96" t="s">
        <v>36</v>
      </c>
      <c r="E5" s="96" t="s">
        <v>37</v>
      </c>
      <c r="F5" s="96" t="s">
        <v>709</v>
      </c>
      <c r="G5" s="96" t="s">
        <v>2</v>
      </c>
      <c r="H5" s="97"/>
      <c r="I5" s="96" t="s">
        <v>753</v>
      </c>
      <c r="J5" s="96" t="s">
        <v>794</v>
      </c>
      <c r="K5" s="115" t="s">
        <v>507</v>
      </c>
      <c r="L5" s="96" t="s">
        <v>301</v>
      </c>
      <c r="M5" s="96" t="s">
        <v>47</v>
      </c>
      <c r="N5" s="96" t="s">
        <v>37</v>
      </c>
      <c r="O5" s="96" t="s">
        <v>298</v>
      </c>
      <c r="P5" s="97"/>
      <c r="Q5" s="97"/>
      <c r="R5" s="96" t="s">
        <v>11</v>
      </c>
      <c r="S5" s="98">
        <v>9</v>
      </c>
      <c r="T5" s="99">
        <v>12000</v>
      </c>
      <c r="U5" s="99">
        <v>24000</v>
      </c>
      <c r="V5" s="100"/>
      <c r="W5" s="101">
        <f>SUM(Tabela13[[#This Row],[Strefa 1]:[Strefa 3]])</f>
        <v>36000</v>
      </c>
    </row>
    <row r="6" spans="2:23" ht="38.25" x14ac:dyDescent="0.2">
      <c r="B6" s="96" t="s">
        <v>16</v>
      </c>
      <c r="C6" s="96" t="s">
        <v>227</v>
      </c>
      <c r="D6" s="96" t="s">
        <v>36</v>
      </c>
      <c r="E6" s="96" t="s">
        <v>37</v>
      </c>
      <c r="F6" s="96" t="s">
        <v>709</v>
      </c>
      <c r="G6" s="96" t="s">
        <v>2</v>
      </c>
      <c r="H6" s="97"/>
      <c r="I6" s="96" t="s">
        <v>753</v>
      </c>
      <c r="J6" s="96" t="s">
        <v>794</v>
      </c>
      <c r="K6" s="115" t="s">
        <v>297</v>
      </c>
      <c r="L6" s="96" t="s">
        <v>301</v>
      </c>
      <c r="M6" s="96" t="s">
        <v>47</v>
      </c>
      <c r="N6" s="96" t="s">
        <v>37</v>
      </c>
      <c r="O6" s="96" t="s">
        <v>298</v>
      </c>
      <c r="P6" s="97"/>
      <c r="Q6" s="97"/>
      <c r="R6" s="96" t="s">
        <v>11</v>
      </c>
      <c r="S6" s="98">
        <v>12</v>
      </c>
      <c r="T6" s="99">
        <v>42000</v>
      </c>
      <c r="U6" s="99">
        <v>75000</v>
      </c>
      <c r="V6" s="100"/>
      <c r="W6" s="101">
        <f>SUM(Tabela13[[#This Row],[Strefa 1]:[Strefa 3]])</f>
        <v>117000</v>
      </c>
    </row>
    <row r="7" spans="2:23" ht="38.25" x14ac:dyDescent="0.2">
      <c r="B7" s="96" t="s">
        <v>16</v>
      </c>
      <c r="C7" s="96" t="s">
        <v>227</v>
      </c>
      <c r="D7" s="96" t="s">
        <v>36</v>
      </c>
      <c r="E7" s="96" t="s">
        <v>37</v>
      </c>
      <c r="F7" s="96" t="s">
        <v>709</v>
      </c>
      <c r="G7" s="96" t="s">
        <v>2</v>
      </c>
      <c r="H7" s="97"/>
      <c r="I7" s="96" t="s">
        <v>753</v>
      </c>
      <c r="J7" s="96" t="s">
        <v>794</v>
      </c>
      <c r="K7" s="115" t="s">
        <v>530</v>
      </c>
      <c r="L7" s="96" t="s">
        <v>301</v>
      </c>
      <c r="M7" s="96" t="s">
        <v>36</v>
      </c>
      <c r="N7" s="96" t="s">
        <v>37</v>
      </c>
      <c r="O7" s="96" t="s">
        <v>298</v>
      </c>
      <c r="P7" s="97"/>
      <c r="Q7" s="97"/>
      <c r="R7" s="96" t="s">
        <v>11</v>
      </c>
      <c r="S7" s="98">
        <v>4</v>
      </c>
      <c r="T7" s="99">
        <v>12000</v>
      </c>
      <c r="U7" s="99">
        <v>21900</v>
      </c>
      <c r="V7" s="100"/>
      <c r="W7" s="101">
        <f>SUM(Tabela13[[#This Row],[Strefa 1]:[Strefa 3]])</f>
        <v>33900</v>
      </c>
    </row>
    <row r="8" spans="2:23" ht="38.25" x14ac:dyDescent="0.2">
      <c r="B8" s="96" t="s">
        <v>16</v>
      </c>
      <c r="C8" s="96" t="s">
        <v>227</v>
      </c>
      <c r="D8" s="96" t="s">
        <v>36</v>
      </c>
      <c r="E8" s="96" t="s">
        <v>37</v>
      </c>
      <c r="F8" s="96" t="s">
        <v>709</v>
      </c>
      <c r="G8" s="96" t="s">
        <v>2</v>
      </c>
      <c r="H8" s="97"/>
      <c r="I8" s="96" t="s">
        <v>753</v>
      </c>
      <c r="J8" s="96" t="s">
        <v>794</v>
      </c>
      <c r="K8" s="115" t="s">
        <v>541</v>
      </c>
      <c r="L8" s="96" t="s">
        <v>301</v>
      </c>
      <c r="M8" s="96" t="s">
        <v>36</v>
      </c>
      <c r="N8" s="96" t="s">
        <v>37</v>
      </c>
      <c r="O8" s="96" t="s">
        <v>298</v>
      </c>
      <c r="P8" s="96" t="s">
        <v>4</v>
      </c>
      <c r="Q8" s="97"/>
      <c r="R8" s="96" t="s">
        <v>11</v>
      </c>
      <c r="S8" s="98">
        <v>5</v>
      </c>
      <c r="T8" s="99">
        <v>15</v>
      </c>
      <c r="U8" s="99">
        <v>45</v>
      </c>
      <c r="V8" s="100"/>
      <c r="W8" s="101">
        <f>SUM(Tabela13[[#This Row],[Strefa 1]:[Strefa 3]])</f>
        <v>60</v>
      </c>
    </row>
    <row r="9" spans="2:23" ht="38.25" x14ac:dyDescent="0.2">
      <c r="B9" s="96" t="s">
        <v>16</v>
      </c>
      <c r="C9" s="96" t="s">
        <v>227</v>
      </c>
      <c r="D9" s="96" t="s">
        <v>36</v>
      </c>
      <c r="E9" s="96" t="s">
        <v>37</v>
      </c>
      <c r="F9" s="96" t="s">
        <v>709</v>
      </c>
      <c r="G9" s="96" t="s">
        <v>2</v>
      </c>
      <c r="H9" s="97"/>
      <c r="I9" s="96" t="s">
        <v>753</v>
      </c>
      <c r="J9" s="96" t="s">
        <v>794</v>
      </c>
      <c r="K9" s="115" t="s">
        <v>440</v>
      </c>
      <c r="L9" s="96" t="s">
        <v>301</v>
      </c>
      <c r="M9" s="96" t="s">
        <v>47</v>
      </c>
      <c r="N9" s="96" t="s">
        <v>37</v>
      </c>
      <c r="O9" s="96" t="s">
        <v>441</v>
      </c>
      <c r="P9" s="97"/>
      <c r="Q9" s="97"/>
      <c r="R9" s="96" t="s">
        <v>11</v>
      </c>
      <c r="S9" s="98">
        <v>4</v>
      </c>
      <c r="T9" s="99">
        <v>11400</v>
      </c>
      <c r="U9" s="99">
        <v>22500</v>
      </c>
      <c r="V9" s="100"/>
      <c r="W9" s="101">
        <f>SUM(Tabela13[[#This Row],[Strefa 1]:[Strefa 3]])</f>
        <v>33900</v>
      </c>
    </row>
    <row r="10" spans="2:23" ht="38.25" x14ac:dyDescent="0.2">
      <c r="B10" s="96" t="s">
        <v>16</v>
      </c>
      <c r="C10" s="96" t="s">
        <v>227</v>
      </c>
      <c r="D10" s="96" t="s">
        <v>36</v>
      </c>
      <c r="E10" s="96" t="s">
        <v>37</v>
      </c>
      <c r="F10" s="96" t="s">
        <v>709</v>
      </c>
      <c r="G10" s="96" t="s">
        <v>2</v>
      </c>
      <c r="H10" s="97"/>
      <c r="I10" s="96" t="s">
        <v>753</v>
      </c>
      <c r="J10" s="96" t="s">
        <v>794</v>
      </c>
      <c r="K10" s="115" t="s">
        <v>349</v>
      </c>
      <c r="L10" s="96" t="s">
        <v>301</v>
      </c>
      <c r="M10" s="96" t="s">
        <v>36</v>
      </c>
      <c r="N10" s="96" t="s">
        <v>37</v>
      </c>
      <c r="O10" s="96" t="s">
        <v>350</v>
      </c>
      <c r="P10" s="97"/>
      <c r="Q10" s="97"/>
      <c r="R10" s="96" t="s">
        <v>18</v>
      </c>
      <c r="S10" s="98">
        <v>5</v>
      </c>
      <c r="T10" s="99">
        <v>6300</v>
      </c>
      <c r="U10" s="100">
        <v>0</v>
      </c>
      <c r="V10" s="100"/>
      <c r="W10" s="101">
        <f>SUM(Tabela13[[#This Row],[Strefa 1]:[Strefa 3]])</f>
        <v>6300</v>
      </c>
    </row>
    <row r="11" spans="2:23" ht="38.25" x14ac:dyDescent="0.2">
      <c r="B11" s="96" t="s">
        <v>16</v>
      </c>
      <c r="C11" s="96" t="s">
        <v>227</v>
      </c>
      <c r="D11" s="96" t="s">
        <v>36</v>
      </c>
      <c r="E11" s="96" t="s">
        <v>37</v>
      </c>
      <c r="F11" s="96" t="s">
        <v>709</v>
      </c>
      <c r="G11" s="96" t="s">
        <v>2</v>
      </c>
      <c r="H11" s="97"/>
      <c r="I11" s="96" t="s">
        <v>753</v>
      </c>
      <c r="J11" s="96" t="s">
        <v>794</v>
      </c>
      <c r="K11" s="115" t="s">
        <v>474</v>
      </c>
      <c r="L11" s="96" t="s">
        <v>301</v>
      </c>
      <c r="M11" s="96" t="s">
        <v>36</v>
      </c>
      <c r="N11" s="96" t="s">
        <v>37</v>
      </c>
      <c r="O11" s="96" t="s">
        <v>847</v>
      </c>
      <c r="P11" s="97"/>
      <c r="Q11" s="97"/>
      <c r="R11" s="96" t="s">
        <v>11</v>
      </c>
      <c r="S11" s="98">
        <v>7</v>
      </c>
      <c r="T11" s="99">
        <v>39000</v>
      </c>
      <c r="U11" s="99">
        <v>72000</v>
      </c>
      <c r="V11" s="100"/>
      <c r="W11" s="101">
        <f>SUM(Tabela13[[#This Row],[Strefa 1]:[Strefa 3]])</f>
        <v>111000</v>
      </c>
    </row>
    <row r="12" spans="2:23" ht="38.25" x14ac:dyDescent="0.2">
      <c r="B12" s="96" t="s">
        <v>16</v>
      </c>
      <c r="C12" s="96" t="s">
        <v>227</v>
      </c>
      <c r="D12" s="96" t="s">
        <v>36</v>
      </c>
      <c r="E12" s="96" t="s">
        <v>37</v>
      </c>
      <c r="F12" s="96" t="s">
        <v>709</v>
      </c>
      <c r="G12" s="96" t="s">
        <v>2</v>
      </c>
      <c r="H12" s="97"/>
      <c r="I12" s="96" t="s">
        <v>753</v>
      </c>
      <c r="J12" s="96" t="s">
        <v>794</v>
      </c>
      <c r="K12" s="115" t="s">
        <v>510</v>
      </c>
      <c r="L12" s="96" t="s">
        <v>301</v>
      </c>
      <c r="M12" s="96" t="s">
        <v>36</v>
      </c>
      <c r="N12" s="96" t="s">
        <v>37</v>
      </c>
      <c r="O12" s="96" t="s">
        <v>847</v>
      </c>
      <c r="P12" s="97"/>
      <c r="Q12" s="97"/>
      <c r="R12" s="96" t="s">
        <v>11</v>
      </c>
      <c r="S12" s="98">
        <v>20</v>
      </c>
      <c r="T12" s="99">
        <v>16800</v>
      </c>
      <c r="U12" s="99">
        <v>33900</v>
      </c>
      <c r="V12" s="100"/>
      <c r="W12" s="101">
        <f>SUM(Tabela13[[#This Row],[Strefa 1]:[Strefa 3]])</f>
        <v>50700</v>
      </c>
    </row>
    <row r="13" spans="2:23" ht="38.25" x14ac:dyDescent="0.2">
      <c r="B13" s="96" t="s">
        <v>16</v>
      </c>
      <c r="C13" s="96" t="s">
        <v>227</v>
      </c>
      <c r="D13" s="96" t="s">
        <v>36</v>
      </c>
      <c r="E13" s="96" t="s">
        <v>37</v>
      </c>
      <c r="F13" s="96" t="s">
        <v>709</v>
      </c>
      <c r="G13" s="96" t="s">
        <v>2</v>
      </c>
      <c r="H13" s="97"/>
      <c r="I13" s="96" t="s">
        <v>753</v>
      </c>
      <c r="J13" s="96" t="s">
        <v>794</v>
      </c>
      <c r="K13" s="115" t="s">
        <v>300</v>
      </c>
      <c r="L13" s="96" t="s">
        <v>301</v>
      </c>
      <c r="M13" s="96" t="s">
        <v>36</v>
      </c>
      <c r="N13" s="96" t="s">
        <v>37</v>
      </c>
      <c r="O13" s="96" t="s">
        <v>302</v>
      </c>
      <c r="P13" s="97"/>
      <c r="Q13" s="97"/>
      <c r="R13" s="96" t="s">
        <v>11</v>
      </c>
      <c r="S13" s="98">
        <v>10</v>
      </c>
      <c r="T13" s="99">
        <v>9000</v>
      </c>
      <c r="U13" s="99">
        <v>18000</v>
      </c>
      <c r="V13" s="100"/>
      <c r="W13" s="101">
        <f>SUM(Tabela13[[#This Row],[Strefa 1]:[Strefa 3]])</f>
        <v>27000</v>
      </c>
    </row>
    <row r="14" spans="2:23" ht="38.25" x14ac:dyDescent="0.2">
      <c r="B14" s="96" t="s">
        <v>16</v>
      </c>
      <c r="C14" s="96" t="s">
        <v>227</v>
      </c>
      <c r="D14" s="96" t="s">
        <v>36</v>
      </c>
      <c r="E14" s="96" t="s">
        <v>37</v>
      </c>
      <c r="F14" s="96" t="s">
        <v>709</v>
      </c>
      <c r="G14" s="96" t="s">
        <v>2</v>
      </c>
      <c r="H14" s="97"/>
      <c r="I14" s="96" t="s">
        <v>753</v>
      </c>
      <c r="J14" s="96" t="s">
        <v>794</v>
      </c>
      <c r="K14" s="115" t="s">
        <v>545</v>
      </c>
      <c r="L14" s="96" t="s">
        <v>301</v>
      </c>
      <c r="M14" s="96" t="s">
        <v>180</v>
      </c>
      <c r="N14" s="96" t="s">
        <v>37</v>
      </c>
      <c r="O14" s="96" t="s">
        <v>546</v>
      </c>
      <c r="P14" s="97"/>
      <c r="Q14" s="97"/>
      <c r="R14" s="96" t="s">
        <v>11</v>
      </c>
      <c r="S14" s="98">
        <v>1</v>
      </c>
      <c r="T14" s="99">
        <v>2100</v>
      </c>
      <c r="U14" s="99">
        <v>4200</v>
      </c>
      <c r="V14" s="100"/>
      <c r="W14" s="101">
        <f>SUM(Tabela13[[#This Row],[Strefa 1]:[Strefa 3]])</f>
        <v>6300</v>
      </c>
    </row>
    <row r="15" spans="2:23" ht="38.25" x14ac:dyDescent="0.2">
      <c r="B15" s="96" t="s">
        <v>16</v>
      </c>
      <c r="C15" s="96" t="s">
        <v>227</v>
      </c>
      <c r="D15" s="96" t="s">
        <v>36</v>
      </c>
      <c r="E15" s="96" t="s">
        <v>37</v>
      </c>
      <c r="F15" s="96" t="s">
        <v>709</v>
      </c>
      <c r="G15" s="96" t="s">
        <v>2</v>
      </c>
      <c r="H15" s="97"/>
      <c r="I15" s="96" t="s">
        <v>753</v>
      </c>
      <c r="J15" s="96" t="s">
        <v>794</v>
      </c>
      <c r="K15" s="115" t="s">
        <v>557</v>
      </c>
      <c r="L15" s="96" t="s">
        <v>301</v>
      </c>
      <c r="M15" s="96" t="s">
        <v>36</v>
      </c>
      <c r="N15" s="96" t="s">
        <v>37</v>
      </c>
      <c r="O15" s="96" t="s">
        <v>110</v>
      </c>
      <c r="P15" s="96" t="s">
        <v>770</v>
      </c>
      <c r="Q15" s="96"/>
      <c r="R15" s="96" t="s">
        <v>18</v>
      </c>
      <c r="S15" s="98">
        <v>11</v>
      </c>
      <c r="T15" s="99">
        <v>6000</v>
      </c>
      <c r="U15" s="100">
        <v>0</v>
      </c>
      <c r="V15" s="100"/>
      <c r="W15" s="101">
        <f>SUM(Tabela13[[#This Row],[Strefa 1]:[Strefa 3]])</f>
        <v>6000</v>
      </c>
    </row>
    <row r="16" spans="2:23" ht="38.25" x14ac:dyDescent="0.2">
      <c r="B16" s="96" t="s">
        <v>16</v>
      </c>
      <c r="C16" s="96" t="s">
        <v>227</v>
      </c>
      <c r="D16" s="96" t="s">
        <v>36</v>
      </c>
      <c r="E16" s="96" t="s">
        <v>37</v>
      </c>
      <c r="F16" s="96" t="s">
        <v>709</v>
      </c>
      <c r="G16" s="96" t="s">
        <v>2</v>
      </c>
      <c r="H16" s="97"/>
      <c r="I16" s="96" t="s">
        <v>753</v>
      </c>
      <c r="J16" s="96" t="s">
        <v>794</v>
      </c>
      <c r="K16" s="115" t="s">
        <v>380</v>
      </c>
      <c r="L16" s="96" t="s">
        <v>301</v>
      </c>
      <c r="M16" s="96" t="s">
        <v>36</v>
      </c>
      <c r="N16" s="96" t="s">
        <v>37</v>
      </c>
      <c r="O16" s="96" t="s">
        <v>381</v>
      </c>
      <c r="P16" s="97"/>
      <c r="Q16" s="97"/>
      <c r="R16" s="96" t="s">
        <v>11</v>
      </c>
      <c r="S16" s="98">
        <v>3</v>
      </c>
      <c r="T16" s="99">
        <v>31500</v>
      </c>
      <c r="U16" s="99">
        <v>60000</v>
      </c>
      <c r="V16" s="100"/>
      <c r="W16" s="101">
        <f>SUM(Tabela13[[#This Row],[Strefa 1]:[Strefa 3]])</f>
        <v>91500</v>
      </c>
    </row>
    <row r="17" spans="2:23" ht="38.25" x14ac:dyDescent="0.2">
      <c r="B17" s="96" t="s">
        <v>16</v>
      </c>
      <c r="C17" s="96" t="s">
        <v>227</v>
      </c>
      <c r="D17" s="96" t="s">
        <v>36</v>
      </c>
      <c r="E17" s="96" t="s">
        <v>37</v>
      </c>
      <c r="F17" s="96" t="s">
        <v>709</v>
      </c>
      <c r="G17" s="96" t="s">
        <v>2</v>
      </c>
      <c r="H17" s="97"/>
      <c r="I17" s="96" t="s">
        <v>753</v>
      </c>
      <c r="J17" s="96" t="s">
        <v>794</v>
      </c>
      <c r="K17" s="115" t="s">
        <v>382</v>
      </c>
      <c r="L17" s="96" t="s">
        <v>301</v>
      </c>
      <c r="M17" s="96" t="s">
        <v>36</v>
      </c>
      <c r="N17" s="96" t="s">
        <v>37</v>
      </c>
      <c r="O17" s="96" t="s">
        <v>383</v>
      </c>
      <c r="P17" s="97"/>
      <c r="Q17" s="97"/>
      <c r="R17" s="96" t="s">
        <v>11</v>
      </c>
      <c r="S17" s="98">
        <v>3.5</v>
      </c>
      <c r="T17" s="99">
        <v>9000</v>
      </c>
      <c r="U17" s="99">
        <v>18600</v>
      </c>
      <c r="V17" s="100"/>
      <c r="W17" s="101">
        <f>SUM(Tabela13[[#This Row],[Strefa 1]:[Strefa 3]])</f>
        <v>27600</v>
      </c>
    </row>
    <row r="18" spans="2:23" ht="38.25" x14ac:dyDescent="0.2">
      <c r="B18" s="96" t="s">
        <v>16</v>
      </c>
      <c r="C18" s="96" t="s">
        <v>227</v>
      </c>
      <c r="D18" s="96" t="s">
        <v>36</v>
      </c>
      <c r="E18" s="96" t="s">
        <v>37</v>
      </c>
      <c r="F18" s="96" t="s">
        <v>709</v>
      </c>
      <c r="G18" s="96" t="s">
        <v>2</v>
      </c>
      <c r="H18" s="97"/>
      <c r="I18" s="96" t="s">
        <v>753</v>
      </c>
      <c r="J18" s="96" t="s">
        <v>794</v>
      </c>
      <c r="K18" s="115" t="s">
        <v>501</v>
      </c>
      <c r="L18" s="96" t="s">
        <v>301</v>
      </c>
      <c r="M18" s="96" t="s">
        <v>36</v>
      </c>
      <c r="N18" s="96" t="s">
        <v>37</v>
      </c>
      <c r="O18" s="96" t="s">
        <v>502</v>
      </c>
      <c r="P18" s="96" t="s">
        <v>503</v>
      </c>
      <c r="Q18" s="97"/>
      <c r="R18" s="96" t="s">
        <v>11</v>
      </c>
      <c r="S18" s="98">
        <v>3</v>
      </c>
      <c r="T18" s="99">
        <v>6000</v>
      </c>
      <c r="U18" s="99">
        <v>11700</v>
      </c>
      <c r="V18" s="100"/>
      <c r="W18" s="101">
        <f>SUM(Tabela13[[#This Row],[Strefa 1]:[Strefa 3]])</f>
        <v>17700</v>
      </c>
    </row>
    <row r="19" spans="2:23" ht="38.25" x14ac:dyDescent="0.2">
      <c r="B19" s="96" t="s">
        <v>16</v>
      </c>
      <c r="C19" s="96" t="s">
        <v>227</v>
      </c>
      <c r="D19" s="96" t="s">
        <v>36</v>
      </c>
      <c r="E19" s="96" t="s">
        <v>37</v>
      </c>
      <c r="F19" s="96" t="s">
        <v>709</v>
      </c>
      <c r="G19" s="96" t="s">
        <v>2</v>
      </c>
      <c r="H19" s="97"/>
      <c r="I19" s="96" t="s">
        <v>753</v>
      </c>
      <c r="J19" s="96" t="s">
        <v>794</v>
      </c>
      <c r="K19" s="115" t="s">
        <v>340</v>
      </c>
      <c r="L19" s="96" t="s">
        <v>301</v>
      </c>
      <c r="M19" s="96" t="s">
        <v>36</v>
      </c>
      <c r="N19" s="96" t="s">
        <v>37</v>
      </c>
      <c r="O19" s="96" t="s">
        <v>341</v>
      </c>
      <c r="P19" s="97"/>
      <c r="Q19" s="97"/>
      <c r="R19" s="96" t="s">
        <v>11</v>
      </c>
      <c r="S19" s="98">
        <v>15</v>
      </c>
      <c r="T19" s="99">
        <v>10500</v>
      </c>
      <c r="U19" s="99">
        <v>13500</v>
      </c>
      <c r="V19" s="100"/>
      <c r="W19" s="101">
        <f>SUM(Tabela13[[#This Row],[Strefa 1]:[Strefa 3]])</f>
        <v>24000</v>
      </c>
    </row>
    <row r="20" spans="2:23" ht="38.25" x14ac:dyDescent="0.2">
      <c r="B20" s="96" t="s">
        <v>16</v>
      </c>
      <c r="C20" s="96" t="s">
        <v>227</v>
      </c>
      <c r="D20" s="96" t="s">
        <v>36</v>
      </c>
      <c r="E20" s="96" t="s">
        <v>37</v>
      </c>
      <c r="F20" s="96" t="s">
        <v>709</v>
      </c>
      <c r="G20" s="96" t="s">
        <v>2</v>
      </c>
      <c r="H20" s="97"/>
      <c r="I20" s="96" t="s">
        <v>753</v>
      </c>
      <c r="J20" s="96" t="s">
        <v>794</v>
      </c>
      <c r="K20" s="115" t="s">
        <v>424</v>
      </c>
      <c r="L20" s="96" t="s">
        <v>301</v>
      </c>
      <c r="M20" s="96" t="s">
        <v>36</v>
      </c>
      <c r="N20" s="96" t="s">
        <v>37</v>
      </c>
      <c r="O20" s="96" t="s">
        <v>341</v>
      </c>
      <c r="P20" s="97"/>
      <c r="Q20" s="97"/>
      <c r="R20" s="96" t="s">
        <v>11</v>
      </c>
      <c r="S20" s="98">
        <v>11</v>
      </c>
      <c r="T20" s="99">
        <v>50100</v>
      </c>
      <c r="U20" s="99">
        <v>84000</v>
      </c>
      <c r="V20" s="100"/>
      <c r="W20" s="101">
        <f>SUM(Tabela13[[#This Row],[Strefa 1]:[Strefa 3]])</f>
        <v>134100</v>
      </c>
    </row>
    <row r="21" spans="2:23" ht="38.25" x14ac:dyDescent="0.2">
      <c r="B21" s="96" t="s">
        <v>16</v>
      </c>
      <c r="C21" s="96" t="s">
        <v>227</v>
      </c>
      <c r="D21" s="96" t="s">
        <v>36</v>
      </c>
      <c r="E21" s="96" t="s">
        <v>37</v>
      </c>
      <c r="F21" s="96" t="s">
        <v>709</v>
      </c>
      <c r="G21" s="96" t="s">
        <v>2</v>
      </c>
      <c r="H21" s="97"/>
      <c r="I21" s="96" t="s">
        <v>753</v>
      </c>
      <c r="J21" s="96" t="s">
        <v>794</v>
      </c>
      <c r="K21" s="115" t="s">
        <v>512</v>
      </c>
      <c r="L21" s="96" t="s">
        <v>301</v>
      </c>
      <c r="M21" s="96" t="s">
        <v>47</v>
      </c>
      <c r="N21" s="96" t="s">
        <v>37</v>
      </c>
      <c r="O21" s="96" t="s">
        <v>513</v>
      </c>
      <c r="P21" s="97"/>
      <c r="Q21" s="97"/>
      <c r="R21" s="96" t="s">
        <v>11</v>
      </c>
      <c r="S21" s="98">
        <v>3</v>
      </c>
      <c r="T21" s="99">
        <v>3900</v>
      </c>
      <c r="U21" s="99">
        <v>7800</v>
      </c>
      <c r="V21" s="100"/>
      <c r="W21" s="101">
        <f>SUM(Tabela13[[#This Row],[Strefa 1]:[Strefa 3]])</f>
        <v>11700</v>
      </c>
    </row>
    <row r="22" spans="2:23" ht="38.25" x14ac:dyDescent="0.2">
      <c r="B22" s="96" t="s">
        <v>16</v>
      </c>
      <c r="C22" s="96" t="s">
        <v>227</v>
      </c>
      <c r="D22" s="96" t="s">
        <v>36</v>
      </c>
      <c r="E22" s="96" t="s">
        <v>37</v>
      </c>
      <c r="F22" s="96" t="s">
        <v>709</v>
      </c>
      <c r="G22" s="96" t="s">
        <v>2</v>
      </c>
      <c r="H22" s="97"/>
      <c r="I22" s="96" t="s">
        <v>753</v>
      </c>
      <c r="J22" s="96" t="s">
        <v>794</v>
      </c>
      <c r="K22" s="115" t="s">
        <v>536</v>
      </c>
      <c r="L22" s="96" t="s">
        <v>301</v>
      </c>
      <c r="M22" s="96" t="s">
        <v>47</v>
      </c>
      <c r="N22" s="96" t="s">
        <v>37</v>
      </c>
      <c r="O22" s="96" t="s">
        <v>537</v>
      </c>
      <c r="P22" s="97"/>
      <c r="Q22" s="97"/>
      <c r="R22" s="96" t="s">
        <v>6</v>
      </c>
      <c r="S22" s="98">
        <v>16</v>
      </c>
      <c r="T22" s="99">
        <v>16200</v>
      </c>
      <c r="U22" s="99">
        <v>45600</v>
      </c>
      <c r="V22" s="100"/>
      <c r="W22" s="101">
        <f>SUM(Tabela13[[#This Row],[Strefa 1]:[Strefa 3]])</f>
        <v>61800</v>
      </c>
    </row>
    <row r="23" spans="2:23" ht="38.25" x14ac:dyDescent="0.2">
      <c r="B23" s="96" t="s">
        <v>16</v>
      </c>
      <c r="C23" s="96" t="s">
        <v>227</v>
      </c>
      <c r="D23" s="96" t="s">
        <v>36</v>
      </c>
      <c r="E23" s="96" t="s">
        <v>37</v>
      </c>
      <c r="F23" s="96" t="s">
        <v>709</v>
      </c>
      <c r="G23" s="96" t="s">
        <v>2</v>
      </c>
      <c r="H23" s="97"/>
      <c r="I23" s="96" t="s">
        <v>753</v>
      </c>
      <c r="J23" s="96" t="s">
        <v>794</v>
      </c>
      <c r="K23" s="115" t="s">
        <v>355</v>
      </c>
      <c r="L23" s="96" t="s">
        <v>301</v>
      </c>
      <c r="M23" s="96" t="s">
        <v>36</v>
      </c>
      <c r="N23" s="96" t="s">
        <v>37</v>
      </c>
      <c r="O23" s="96" t="s">
        <v>356</v>
      </c>
      <c r="P23" s="97"/>
      <c r="Q23" s="97"/>
      <c r="R23" s="96" t="s">
        <v>11</v>
      </c>
      <c r="S23" s="98">
        <v>2</v>
      </c>
      <c r="T23" s="99">
        <v>8100</v>
      </c>
      <c r="U23" s="99">
        <v>15300</v>
      </c>
      <c r="V23" s="100"/>
      <c r="W23" s="101">
        <f>SUM(Tabela13[[#This Row],[Strefa 1]:[Strefa 3]])</f>
        <v>23400</v>
      </c>
    </row>
    <row r="24" spans="2:23" ht="38.25" x14ac:dyDescent="0.2">
      <c r="B24" s="96" t="s">
        <v>16</v>
      </c>
      <c r="C24" s="96" t="s">
        <v>227</v>
      </c>
      <c r="D24" s="96" t="s">
        <v>36</v>
      </c>
      <c r="E24" s="96" t="s">
        <v>37</v>
      </c>
      <c r="F24" s="96" t="s">
        <v>709</v>
      </c>
      <c r="G24" s="96" t="s">
        <v>2</v>
      </c>
      <c r="H24" s="97"/>
      <c r="I24" s="96" t="s">
        <v>753</v>
      </c>
      <c r="J24" s="96" t="s">
        <v>794</v>
      </c>
      <c r="K24" s="115" t="s">
        <v>793</v>
      </c>
      <c r="L24" s="96" t="s">
        <v>301</v>
      </c>
      <c r="M24" s="96" t="s">
        <v>36</v>
      </c>
      <c r="N24" s="96" t="s">
        <v>37</v>
      </c>
      <c r="O24" s="96" t="s">
        <v>792</v>
      </c>
      <c r="P24" s="96"/>
      <c r="Q24" s="96"/>
      <c r="R24" s="96" t="s">
        <v>6</v>
      </c>
      <c r="S24" s="98">
        <v>10</v>
      </c>
      <c r="T24" s="99">
        <v>18900</v>
      </c>
      <c r="U24" s="99">
        <v>88800</v>
      </c>
      <c r="V24" s="100"/>
      <c r="W24" s="116">
        <f>SUM(Tabela13[[#This Row],[Strefa 1]:[Strefa 3]])</f>
        <v>107700</v>
      </c>
    </row>
    <row r="25" spans="2:23" ht="38.25" x14ac:dyDescent="0.2">
      <c r="B25" s="96" t="s">
        <v>16</v>
      </c>
      <c r="C25" s="96" t="s">
        <v>227</v>
      </c>
      <c r="D25" s="96" t="s">
        <v>36</v>
      </c>
      <c r="E25" s="96" t="s">
        <v>37</v>
      </c>
      <c r="F25" s="96" t="s">
        <v>709</v>
      </c>
      <c r="G25" s="96" t="s">
        <v>2</v>
      </c>
      <c r="H25" s="97"/>
      <c r="I25" s="96" t="s">
        <v>753</v>
      </c>
      <c r="J25" s="96" t="s">
        <v>794</v>
      </c>
      <c r="K25" s="115" t="s">
        <v>542</v>
      </c>
      <c r="L25" s="96" t="s">
        <v>301</v>
      </c>
      <c r="M25" s="96" t="s">
        <v>180</v>
      </c>
      <c r="N25" s="96" t="s">
        <v>37</v>
      </c>
      <c r="O25" s="96" t="s">
        <v>543</v>
      </c>
      <c r="P25" s="96" t="s">
        <v>544</v>
      </c>
      <c r="Q25" s="97"/>
      <c r="R25" s="96" t="s">
        <v>11</v>
      </c>
      <c r="S25" s="98">
        <v>1</v>
      </c>
      <c r="T25" s="99">
        <v>18000</v>
      </c>
      <c r="U25" s="99">
        <v>35100</v>
      </c>
      <c r="V25" s="100"/>
      <c r="W25" s="101">
        <f>SUM(Tabela13[[#This Row],[Strefa 1]:[Strefa 3]])</f>
        <v>53100</v>
      </c>
    </row>
    <row r="26" spans="2:23" ht="38.25" x14ac:dyDescent="0.2">
      <c r="B26" s="96" t="s">
        <v>16</v>
      </c>
      <c r="C26" s="96" t="s">
        <v>227</v>
      </c>
      <c r="D26" s="96" t="s">
        <v>36</v>
      </c>
      <c r="E26" s="96" t="s">
        <v>37</v>
      </c>
      <c r="F26" s="96" t="s">
        <v>709</v>
      </c>
      <c r="G26" s="96" t="s">
        <v>2</v>
      </c>
      <c r="H26" s="97"/>
      <c r="I26" s="96" t="s">
        <v>753</v>
      </c>
      <c r="J26" s="96" t="s">
        <v>794</v>
      </c>
      <c r="K26" s="115" t="s">
        <v>422</v>
      </c>
      <c r="L26" s="96" t="s">
        <v>301</v>
      </c>
      <c r="M26" s="96" t="s">
        <v>47</v>
      </c>
      <c r="N26" s="96" t="s">
        <v>37</v>
      </c>
      <c r="O26" s="96" t="s">
        <v>48</v>
      </c>
      <c r="P26" s="96" t="s">
        <v>423</v>
      </c>
      <c r="Q26" s="97"/>
      <c r="R26" s="96" t="s">
        <v>11</v>
      </c>
      <c r="S26" s="98">
        <v>10</v>
      </c>
      <c r="T26" s="99">
        <v>18300</v>
      </c>
      <c r="U26" s="99">
        <v>37500</v>
      </c>
      <c r="V26" s="100"/>
      <c r="W26" s="101">
        <f>SUM(Tabela13[[#This Row],[Strefa 1]:[Strefa 3]])</f>
        <v>55800</v>
      </c>
    </row>
    <row r="27" spans="2:23" ht="38.25" x14ac:dyDescent="0.2">
      <c r="B27" s="96" t="s">
        <v>16</v>
      </c>
      <c r="C27" s="96" t="s">
        <v>227</v>
      </c>
      <c r="D27" s="96" t="s">
        <v>36</v>
      </c>
      <c r="E27" s="96" t="s">
        <v>37</v>
      </c>
      <c r="F27" s="96" t="s">
        <v>709</v>
      </c>
      <c r="G27" s="96" t="s">
        <v>2</v>
      </c>
      <c r="H27" s="97"/>
      <c r="I27" s="96" t="s">
        <v>753</v>
      </c>
      <c r="J27" s="96" t="s">
        <v>794</v>
      </c>
      <c r="K27" s="117" t="s">
        <v>752</v>
      </c>
      <c r="L27" s="96" t="s">
        <v>301</v>
      </c>
      <c r="M27" s="96" t="s">
        <v>36</v>
      </c>
      <c r="N27" s="96" t="s">
        <v>37</v>
      </c>
      <c r="O27" s="96" t="s">
        <v>48</v>
      </c>
      <c r="P27" s="97"/>
      <c r="Q27" s="97"/>
      <c r="R27" s="96" t="s">
        <v>11</v>
      </c>
      <c r="S27" s="98">
        <v>4</v>
      </c>
      <c r="T27" s="99">
        <v>14700</v>
      </c>
      <c r="U27" s="99">
        <v>24600</v>
      </c>
      <c r="V27" s="100"/>
      <c r="W27" s="101">
        <f>SUM(Tabela13[[#This Row],[Strefa 1]:[Strefa 3]])</f>
        <v>39300</v>
      </c>
    </row>
    <row r="28" spans="2:23" ht="38.25" x14ac:dyDescent="0.2">
      <c r="B28" s="96" t="s">
        <v>16</v>
      </c>
      <c r="C28" s="96" t="s">
        <v>227</v>
      </c>
      <c r="D28" s="96" t="s">
        <v>36</v>
      </c>
      <c r="E28" s="96" t="s">
        <v>37</v>
      </c>
      <c r="F28" s="96" t="s">
        <v>709</v>
      </c>
      <c r="G28" s="96" t="s">
        <v>2</v>
      </c>
      <c r="H28" s="97"/>
      <c r="I28" s="96" t="s">
        <v>753</v>
      </c>
      <c r="J28" s="96" t="s">
        <v>794</v>
      </c>
      <c r="K28" s="115" t="s">
        <v>347</v>
      </c>
      <c r="L28" s="96" t="s">
        <v>301</v>
      </c>
      <c r="M28" s="96" t="s">
        <v>36</v>
      </c>
      <c r="N28" s="96" t="s">
        <v>37</v>
      </c>
      <c r="O28" s="96" t="s">
        <v>348</v>
      </c>
      <c r="P28" s="97"/>
      <c r="Q28" s="97"/>
      <c r="R28" s="96" t="s">
        <v>18</v>
      </c>
      <c r="S28" s="98">
        <v>3</v>
      </c>
      <c r="T28" s="99">
        <v>9000</v>
      </c>
      <c r="U28" s="100">
        <v>0</v>
      </c>
      <c r="V28" s="100"/>
      <c r="W28" s="101">
        <f>SUM(Tabela13[[#This Row],[Strefa 1]:[Strefa 3]])</f>
        <v>9000</v>
      </c>
    </row>
    <row r="29" spans="2:23" ht="38.25" x14ac:dyDescent="0.2">
      <c r="B29" s="96" t="s">
        <v>16</v>
      </c>
      <c r="C29" s="96" t="s">
        <v>227</v>
      </c>
      <c r="D29" s="96" t="s">
        <v>36</v>
      </c>
      <c r="E29" s="96" t="s">
        <v>37</v>
      </c>
      <c r="F29" s="96" t="s">
        <v>709</v>
      </c>
      <c r="G29" s="96" t="s">
        <v>2</v>
      </c>
      <c r="H29" s="97"/>
      <c r="I29" s="96" t="s">
        <v>753</v>
      </c>
      <c r="J29" s="96" t="s">
        <v>794</v>
      </c>
      <c r="K29" s="115" t="s">
        <v>458</v>
      </c>
      <c r="L29" s="96" t="s">
        <v>301</v>
      </c>
      <c r="M29" s="96" t="s">
        <v>36</v>
      </c>
      <c r="N29" s="96" t="s">
        <v>37</v>
      </c>
      <c r="O29" s="96" t="s">
        <v>459</v>
      </c>
      <c r="P29" s="96" t="s">
        <v>177</v>
      </c>
      <c r="Q29" s="97"/>
      <c r="R29" s="96" t="s">
        <v>11</v>
      </c>
      <c r="S29" s="98">
        <v>1</v>
      </c>
      <c r="T29" s="99">
        <v>3600</v>
      </c>
      <c r="U29" s="99">
        <v>6300</v>
      </c>
      <c r="V29" s="100"/>
      <c r="W29" s="101">
        <f>SUM(Tabela13[[#This Row],[Strefa 1]:[Strefa 3]])</f>
        <v>9900</v>
      </c>
    </row>
    <row r="30" spans="2:23" ht="38.25" x14ac:dyDescent="0.2">
      <c r="B30" s="96" t="s">
        <v>16</v>
      </c>
      <c r="C30" s="96" t="s">
        <v>227</v>
      </c>
      <c r="D30" s="96" t="s">
        <v>36</v>
      </c>
      <c r="E30" s="96" t="s">
        <v>37</v>
      </c>
      <c r="F30" s="96" t="s">
        <v>709</v>
      </c>
      <c r="G30" s="96" t="s">
        <v>2</v>
      </c>
      <c r="H30" s="97"/>
      <c r="I30" s="96" t="s">
        <v>753</v>
      </c>
      <c r="J30" s="96" t="s">
        <v>794</v>
      </c>
      <c r="K30" s="115" t="s">
        <v>535</v>
      </c>
      <c r="L30" s="96" t="s">
        <v>301</v>
      </c>
      <c r="M30" s="96" t="s">
        <v>36</v>
      </c>
      <c r="N30" s="96" t="s">
        <v>37</v>
      </c>
      <c r="O30" s="96" t="s">
        <v>459</v>
      </c>
      <c r="P30" s="96" t="s">
        <v>3</v>
      </c>
      <c r="Q30" s="97"/>
      <c r="R30" s="96" t="s">
        <v>11</v>
      </c>
      <c r="S30" s="98">
        <v>4</v>
      </c>
      <c r="T30" s="99">
        <v>3600</v>
      </c>
      <c r="U30" s="99">
        <v>7200</v>
      </c>
      <c r="V30" s="100"/>
      <c r="W30" s="101">
        <f>SUM(Tabela13[[#This Row],[Strefa 1]:[Strefa 3]])</f>
        <v>10800</v>
      </c>
    </row>
    <row r="31" spans="2:23" ht="38.25" x14ac:dyDescent="0.2">
      <c r="B31" s="96" t="s">
        <v>16</v>
      </c>
      <c r="C31" s="96" t="s">
        <v>227</v>
      </c>
      <c r="D31" s="96" t="s">
        <v>36</v>
      </c>
      <c r="E31" s="96" t="s">
        <v>37</v>
      </c>
      <c r="F31" s="96" t="s">
        <v>709</v>
      </c>
      <c r="G31" s="96" t="s">
        <v>2</v>
      </c>
      <c r="H31" s="97"/>
      <c r="I31" s="96" t="s">
        <v>753</v>
      </c>
      <c r="J31" s="96" t="s">
        <v>794</v>
      </c>
      <c r="K31" s="115" t="s">
        <v>467</v>
      </c>
      <c r="L31" s="96" t="s">
        <v>301</v>
      </c>
      <c r="M31" s="96" t="s">
        <v>36</v>
      </c>
      <c r="N31" s="96" t="s">
        <v>37</v>
      </c>
      <c r="O31" s="96" t="s">
        <v>468</v>
      </c>
      <c r="P31" s="97"/>
      <c r="Q31" s="97"/>
      <c r="R31" s="96" t="s">
        <v>11</v>
      </c>
      <c r="S31" s="98">
        <v>2</v>
      </c>
      <c r="T31" s="99">
        <v>6000</v>
      </c>
      <c r="U31" s="99">
        <v>13200</v>
      </c>
      <c r="V31" s="100"/>
      <c r="W31" s="101">
        <f>SUM(Tabela13[[#This Row],[Strefa 1]:[Strefa 3]])</f>
        <v>19200</v>
      </c>
    </row>
    <row r="32" spans="2:23" ht="38.25" x14ac:dyDescent="0.2">
      <c r="B32" s="96" t="s">
        <v>16</v>
      </c>
      <c r="C32" s="96" t="s">
        <v>227</v>
      </c>
      <c r="D32" s="96" t="s">
        <v>36</v>
      </c>
      <c r="E32" s="96" t="s">
        <v>37</v>
      </c>
      <c r="F32" s="96" t="s">
        <v>709</v>
      </c>
      <c r="G32" s="96" t="s">
        <v>2</v>
      </c>
      <c r="H32" s="97"/>
      <c r="I32" s="96" t="s">
        <v>753</v>
      </c>
      <c r="J32" s="96" t="s">
        <v>794</v>
      </c>
      <c r="K32" s="115" t="s">
        <v>411</v>
      </c>
      <c r="L32" s="96" t="s">
        <v>301</v>
      </c>
      <c r="M32" s="96" t="s">
        <v>47</v>
      </c>
      <c r="N32" s="96" t="s">
        <v>37</v>
      </c>
      <c r="O32" s="96" t="s">
        <v>183</v>
      </c>
      <c r="P32" s="97"/>
      <c r="Q32" s="97"/>
      <c r="R32" s="96" t="s">
        <v>11</v>
      </c>
      <c r="S32" s="98">
        <v>2</v>
      </c>
      <c r="T32" s="99">
        <v>6600</v>
      </c>
      <c r="U32" s="99">
        <v>13800</v>
      </c>
      <c r="V32" s="100"/>
      <c r="W32" s="101">
        <f>SUM(Tabela13[[#This Row],[Strefa 1]:[Strefa 3]])</f>
        <v>20400</v>
      </c>
    </row>
    <row r="33" spans="2:23" ht="38.25" x14ac:dyDescent="0.2">
      <c r="B33" s="96" t="s">
        <v>16</v>
      </c>
      <c r="C33" s="96" t="s">
        <v>227</v>
      </c>
      <c r="D33" s="96" t="s">
        <v>36</v>
      </c>
      <c r="E33" s="96" t="s">
        <v>37</v>
      </c>
      <c r="F33" s="96" t="s">
        <v>709</v>
      </c>
      <c r="G33" s="96" t="s">
        <v>2</v>
      </c>
      <c r="H33" s="97"/>
      <c r="I33" s="96" t="s">
        <v>753</v>
      </c>
      <c r="J33" s="96" t="s">
        <v>794</v>
      </c>
      <c r="K33" s="115" t="s">
        <v>374</v>
      </c>
      <c r="L33" s="96" t="s">
        <v>301</v>
      </c>
      <c r="M33" s="96" t="s">
        <v>36</v>
      </c>
      <c r="N33" s="96" t="s">
        <v>37</v>
      </c>
      <c r="O33" s="96" t="s">
        <v>322</v>
      </c>
      <c r="P33" s="96" t="s">
        <v>176</v>
      </c>
      <c r="Q33" s="97"/>
      <c r="R33" s="96" t="s">
        <v>11</v>
      </c>
      <c r="S33" s="98">
        <v>20</v>
      </c>
      <c r="T33" s="99">
        <v>26400</v>
      </c>
      <c r="U33" s="99">
        <v>80400</v>
      </c>
      <c r="V33" s="100"/>
      <c r="W33" s="101">
        <f>SUM(Tabela13[[#This Row],[Strefa 1]:[Strefa 3]])</f>
        <v>106800</v>
      </c>
    </row>
    <row r="34" spans="2:23" ht="38.25" x14ac:dyDescent="0.2">
      <c r="B34" s="96" t="s">
        <v>16</v>
      </c>
      <c r="C34" s="96" t="s">
        <v>227</v>
      </c>
      <c r="D34" s="96" t="s">
        <v>36</v>
      </c>
      <c r="E34" s="96" t="s">
        <v>37</v>
      </c>
      <c r="F34" s="96" t="s">
        <v>709</v>
      </c>
      <c r="G34" s="96" t="s">
        <v>2</v>
      </c>
      <c r="H34" s="97"/>
      <c r="I34" s="96" t="s">
        <v>753</v>
      </c>
      <c r="J34" s="96" t="s">
        <v>794</v>
      </c>
      <c r="K34" s="115" t="s">
        <v>531</v>
      </c>
      <c r="L34" s="96" t="s">
        <v>301</v>
      </c>
      <c r="M34" s="96" t="s">
        <v>36</v>
      </c>
      <c r="N34" s="96" t="s">
        <v>37</v>
      </c>
      <c r="O34" s="96" t="s">
        <v>304</v>
      </c>
      <c r="P34" s="97"/>
      <c r="Q34" s="97"/>
      <c r="R34" s="96" t="s">
        <v>11</v>
      </c>
      <c r="S34" s="98">
        <v>4.5</v>
      </c>
      <c r="T34" s="99">
        <v>17100</v>
      </c>
      <c r="U34" s="99">
        <v>31500</v>
      </c>
      <c r="V34" s="100"/>
      <c r="W34" s="101">
        <f>SUM(Tabela13[[#This Row],[Strefa 1]:[Strefa 3]])</f>
        <v>48600</v>
      </c>
    </row>
    <row r="35" spans="2:23" ht="38.25" x14ac:dyDescent="0.2">
      <c r="B35" s="96" t="s">
        <v>16</v>
      </c>
      <c r="C35" s="96" t="s">
        <v>227</v>
      </c>
      <c r="D35" s="96" t="s">
        <v>36</v>
      </c>
      <c r="E35" s="96" t="s">
        <v>37</v>
      </c>
      <c r="F35" s="96" t="s">
        <v>709</v>
      </c>
      <c r="G35" s="96" t="s">
        <v>2</v>
      </c>
      <c r="H35" s="97"/>
      <c r="I35" s="96" t="s">
        <v>753</v>
      </c>
      <c r="J35" s="96" t="s">
        <v>794</v>
      </c>
      <c r="K35" s="115" t="s">
        <v>303</v>
      </c>
      <c r="L35" s="96" t="s">
        <v>301</v>
      </c>
      <c r="M35" s="96" t="s">
        <v>36</v>
      </c>
      <c r="N35" s="96" t="s">
        <v>37</v>
      </c>
      <c r="O35" s="96" t="s">
        <v>304</v>
      </c>
      <c r="P35" s="96" t="s">
        <v>176</v>
      </c>
      <c r="Q35" s="97"/>
      <c r="R35" s="96" t="s">
        <v>11</v>
      </c>
      <c r="S35" s="98">
        <v>4</v>
      </c>
      <c r="T35" s="99">
        <v>5700</v>
      </c>
      <c r="U35" s="99">
        <v>11700</v>
      </c>
      <c r="V35" s="100"/>
      <c r="W35" s="101">
        <f>SUM(Tabela13[[#This Row],[Strefa 1]:[Strefa 3]])</f>
        <v>17400</v>
      </c>
    </row>
    <row r="36" spans="2:23" ht="38.25" x14ac:dyDescent="0.2">
      <c r="B36" s="96" t="s">
        <v>16</v>
      </c>
      <c r="C36" s="96" t="s">
        <v>227</v>
      </c>
      <c r="D36" s="96" t="s">
        <v>36</v>
      </c>
      <c r="E36" s="96" t="s">
        <v>37</v>
      </c>
      <c r="F36" s="96" t="s">
        <v>709</v>
      </c>
      <c r="G36" s="96" t="s">
        <v>2</v>
      </c>
      <c r="H36" s="97"/>
      <c r="I36" s="96" t="s">
        <v>753</v>
      </c>
      <c r="J36" s="96" t="s">
        <v>794</v>
      </c>
      <c r="K36" s="115" t="s">
        <v>299</v>
      </c>
      <c r="L36" s="96" t="s">
        <v>301</v>
      </c>
      <c r="M36" s="96" t="s">
        <v>36</v>
      </c>
      <c r="N36" s="96" t="s">
        <v>37</v>
      </c>
      <c r="O36" s="96" t="s">
        <v>304</v>
      </c>
      <c r="P36" s="97"/>
      <c r="Q36" s="97"/>
      <c r="R36" s="96" t="s">
        <v>11</v>
      </c>
      <c r="S36" s="98">
        <v>4</v>
      </c>
      <c r="T36" s="99">
        <v>29700</v>
      </c>
      <c r="U36" s="99">
        <v>59100</v>
      </c>
      <c r="V36" s="100"/>
      <c r="W36" s="101">
        <f>SUM(Tabela13[[#This Row],[Strefa 1]:[Strefa 3]])</f>
        <v>88800</v>
      </c>
    </row>
    <row r="37" spans="2:23" ht="38.25" x14ac:dyDescent="0.2">
      <c r="B37" s="96" t="s">
        <v>16</v>
      </c>
      <c r="C37" s="96" t="s">
        <v>227</v>
      </c>
      <c r="D37" s="96" t="s">
        <v>36</v>
      </c>
      <c r="E37" s="96" t="s">
        <v>37</v>
      </c>
      <c r="F37" s="96" t="s">
        <v>709</v>
      </c>
      <c r="G37" s="96" t="s">
        <v>2</v>
      </c>
      <c r="H37" s="97"/>
      <c r="I37" s="96" t="s">
        <v>753</v>
      </c>
      <c r="J37" s="96" t="s">
        <v>794</v>
      </c>
      <c r="K37" s="115" t="s">
        <v>772</v>
      </c>
      <c r="L37" s="96" t="s">
        <v>301</v>
      </c>
      <c r="M37" s="96" t="s">
        <v>36</v>
      </c>
      <c r="N37" s="96" t="s">
        <v>37</v>
      </c>
      <c r="O37" s="96" t="s">
        <v>304</v>
      </c>
      <c r="P37" s="96"/>
      <c r="Q37" s="96"/>
      <c r="R37" s="96" t="s">
        <v>11</v>
      </c>
      <c r="S37" s="98">
        <v>7.5</v>
      </c>
      <c r="T37" s="99">
        <v>5700</v>
      </c>
      <c r="U37" s="99">
        <v>10800</v>
      </c>
      <c r="V37" s="100"/>
      <c r="W37" s="116">
        <f>SUM(Tabela13[[#This Row],[Strefa 1]:[Strefa 3]])</f>
        <v>16500</v>
      </c>
    </row>
    <row r="38" spans="2:23" ht="38.25" x14ac:dyDescent="0.2">
      <c r="B38" s="96" t="s">
        <v>16</v>
      </c>
      <c r="C38" s="96" t="s">
        <v>227</v>
      </c>
      <c r="D38" s="96" t="s">
        <v>36</v>
      </c>
      <c r="E38" s="96" t="s">
        <v>37</v>
      </c>
      <c r="F38" s="96" t="s">
        <v>709</v>
      </c>
      <c r="G38" s="96" t="s">
        <v>2</v>
      </c>
      <c r="H38" s="97"/>
      <c r="I38" s="96" t="s">
        <v>753</v>
      </c>
      <c r="J38" s="96" t="s">
        <v>794</v>
      </c>
      <c r="K38" s="115" t="s">
        <v>357</v>
      </c>
      <c r="L38" s="96" t="s">
        <v>301</v>
      </c>
      <c r="M38" s="96" t="s">
        <v>36</v>
      </c>
      <c r="N38" s="96" t="s">
        <v>37</v>
      </c>
      <c r="O38" s="96" t="s">
        <v>172</v>
      </c>
      <c r="P38" s="97"/>
      <c r="Q38" s="97"/>
      <c r="R38" s="96" t="s">
        <v>11</v>
      </c>
      <c r="S38" s="98">
        <v>5</v>
      </c>
      <c r="T38" s="99">
        <v>41100</v>
      </c>
      <c r="U38" s="99">
        <v>75000</v>
      </c>
      <c r="V38" s="100"/>
      <c r="W38" s="101">
        <f>SUM(Tabela13[[#This Row],[Strefa 1]:[Strefa 3]])</f>
        <v>116100</v>
      </c>
    </row>
    <row r="39" spans="2:23" ht="38.25" x14ac:dyDescent="0.2">
      <c r="B39" s="96" t="s">
        <v>16</v>
      </c>
      <c r="C39" s="96" t="s">
        <v>227</v>
      </c>
      <c r="D39" s="96" t="s">
        <v>36</v>
      </c>
      <c r="E39" s="96" t="s">
        <v>37</v>
      </c>
      <c r="F39" s="96" t="s">
        <v>709</v>
      </c>
      <c r="G39" s="96" t="s">
        <v>2</v>
      </c>
      <c r="H39" s="97"/>
      <c r="I39" s="96" t="s">
        <v>753</v>
      </c>
      <c r="J39" s="96" t="s">
        <v>794</v>
      </c>
      <c r="K39" s="115" t="s">
        <v>453</v>
      </c>
      <c r="L39" s="96" t="s">
        <v>301</v>
      </c>
      <c r="M39" s="96" t="s">
        <v>36</v>
      </c>
      <c r="N39" s="96" t="s">
        <v>37</v>
      </c>
      <c r="O39" s="96" t="s">
        <v>454</v>
      </c>
      <c r="P39" s="96" t="s">
        <v>455</v>
      </c>
      <c r="Q39" s="96" t="s">
        <v>456</v>
      </c>
      <c r="R39" s="96" t="s">
        <v>11</v>
      </c>
      <c r="S39" s="98">
        <v>5</v>
      </c>
      <c r="T39" s="99">
        <v>19800</v>
      </c>
      <c r="U39" s="99">
        <v>37500</v>
      </c>
      <c r="V39" s="100"/>
      <c r="W39" s="101">
        <f>SUM(Tabela13[[#This Row],[Strefa 1]:[Strefa 3]])</f>
        <v>57300</v>
      </c>
    </row>
    <row r="40" spans="2:23" ht="38.25" x14ac:dyDescent="0.2">
      <c r="B40" s="96" t="s">
        <v>16</v>
      </c>
      <c r="C40" s="96" t="s">
        <v>227</v>
      </c>
      <c r="D40" s="96" t="s">
        <v>36</v>
      </c>
      <c r="E40" s="96" t="s">
        <v>37</v>
      </c>
      <c r="F40" s="96" t="s">
        <v>709</v>
      </c>
      <c r="G40" s="96" t="s">
        <v>2</v>
      </c>
      <c r="H40" s="97"/>
      <c r="I40" s="96" t="s">
        <v>753</v>
      </c>
      <c r="J40" s="96" t="s">
        <v>794</v>
      </c>
      <c r="K40" s="115" t="s">
        <v>364</v>
      </c>
      <c r="L40" s="96" t="s">
        <v>301</v>
      </c>
      <c r="M40" s="96" t="s">
        <v>36</v>
      </c>
      <c r="N40" s="96" t="s">
        <v>37</v>
      </c>
      <c r="O40" s="96" t="s">
        <v>295</v>
      </c>
      <c r="P40" s="96" t="s">
        <v>365</v>
      </c>
      <c r="Q40" s="97"/>
      <c r="R40" s="96" t="s">
        <v>11</v>
      </c>
      <c r="S40" s="98">
        <v>24</v>
      </c>
      <c r="T40" s="99">
        <v>57900</v>
      </c>
      <c r="U40" s="99">
        <v>117600</v>
      </c>
      <c r="V40" s="100"/>
      <c r="W40" s="101">
        <f>SUM(Tabela13[[#This Row],[Strefa 1]:[Strefa 3]])</f>
        <v>175500</v>
      </c>
    </row>
    <row r="41" spans="2:23" ht="38.25" x14ac:dyDescent="0.2">
      <c r="B41" s="96" t="s">
        <v>16</v>
      </c>
      <c r="C41" s="96" t="s">
        <v>227</v>
      </c>
      <c r="D41" s="96" t="s">
        <v>36</v>
      </c>
      <c r="E41" s="96" t="s">
        <v>37</v>
      </c>
      <c r="F41" s="96" t="s">
        <v>709</v>
      </c>
      <c r="G41" s="96" t="s">
        <v>2</v>
      </c>
      <c r="H41" s="97"/>
      <c r="I41" s="96" t="s">
        <v>753</v>
      </c>
      <c r="J41" s="96" t="s">
        <v>794</v>
      </c>
      <c r="K41" s="115" t="s">
        <v>405</v>
      </c>
      <c r="L41" s="96" t="s">
        <v>301</v>
      </c>
      <c r="M41" s="96" t="s">
        <v>36</v>
      </c>
      <c r="N41" s="96" t="s">
        <v>37</v>
      </c>
      <c r="O41" s="96" t="s">
        <v>295</v>
      </c>
      <c r="P41" s="97"/>
      <c r="Q41" s="97"/>
      <c r="R41" s="96" t="s">
        <v>11</v>
      </c>
      <c r="S41" s="98">
        <v>10</v>
      </c>
      <c r="T41" s="99">
        <v>7500</v>
      </c>
      <c r="U41" s="99">
        <v>13500</v>
      </c>
      <c r="V41" s="100"/>
      <c r="W41" s="101">
        <f>SUM(Tabela13[[#This Row],[Strefa 1]:[Strefa 3]])</f>
        <v>21000</v>
      </c>
    </row>
    <row r="42" spans="2:23" ht="38.25" x14ac:dyDescent="0.2">
      <c r="B42" s="96" t="s">
        <v>16</v>
      </c>
      <c r="C42" s="96" t="s">
        <v>227</v>
      </c>
      <c r="D42" s="96" t="s">
        <v>36</v>
      </c>
      <c r="E42" s="96" t="s">
        <v>37</v>
      </c>
      <c r="F42" s="96" t="s">
        <v>709</v>
      </c>
      <c r="G42" s="96" t="s">
        <v>2</v>
      </c>
      <c r="H42" s="97"/>
      <c r="I42" s="96" t="s">
        <v>753</v>
      </c>
      <c r="J42" s="96" t="s">
        <v>794</v>
      </c>
      <c r="K42" s="115" t="s">
        <v>523</v>
      </c>
      <c r="L42" s="96" t="s">
        <v>301</v>
      </c>
      <c r="M42" s="96" t="s">
        <v>47</v>
      </c>
      <c r="N42" s="96" t="s">
        <v>37</v>
      </c>
      <c r="O42" s="96" t="s">
        <v>295</v>
      </c>
      <c r="P42" s="96" t="s">
        <v>3</v>
      </c>
      <c r="Q42" s="97"/>
      <c r="R42" s="96" t="s">
        <v>11</v>
      </c>
      <c r="S42" s="98">
        <v>3</v>
      </c>
      <c r="T42" s="99">
        <v>9300</v>
      </c>
      <c r="U42" s="99">
        <v>18900</v>
      </c>
      <c r="V42" s="100"/>
      <c r="W42" s="101">
        <f>SUM(Tabela13[[#This Row],[Strefa 1]:[Strefa 3]])</f>
        <v>28200</v>
      </c>
    </row>
    <row r="43" spans="2:23" ht="38.25" x14ac:dyDescent="0.2">
      <c r="B43" s="96" t="s">
        <v>16</v>
      </c>
      <c r="C43" s="96" t="s">
        <v>227</v>
      </c>
      <c r="D43" s="96" t="s">
        <v>36</v>
      </c>
      <c r="E43" s="96" t="s">
        <v>37</v>
      </c>
      <c r="F43" s="96" t="s">
        <v>709</v>
      </c>
      <c r="G43" s="96" t="s">
        <v>2</v>
      </c>
      <c r="H43" s="97"/>
      <c r="I43" s="96" t="s">
        <v>753</v>
      </c>
      <c r="J43" s="96" t="s">
        <v>794</v>
      </c>
      <c r="K43" s="118" t="s">
        <v>773</v>
      </c>
      <c r="L43" s="96" t="s">
        <v>301</v>
      </c>
      <c r="M43" s="96" t="s">
        <v>47</v>
      </c>
      <c r="N43" s="96" t="s">
        <v>37</v>
      </c>
      <c r="O43" s="96" t="s">
        <v>295</v>
      </c>
      <c r="P43" s="96"/>
      <c r="Q43" s="96"/>
      <c r="R43" s="96" t="s">
        <v>11</v>
      </c>
      <c r="S43" s="98">
        <v>18</v>
      </c>
      <c r="T43" s="99">
        <v>30000</v>
      </c>
      <c r="U43" s="99">
        <v>69000</v>
      </c>
      <c r="V43" s="100"/>
      <c r="W43" s="116">
        <f>SUM(Tabela13[[#This Row],[Strefa 1]:[Strefa 3]])</f>
        <v>99000</v>
      </c>
    </row>
    <row r="44" spans="2:23" ht="38.25" x14ac:dyDescent="0.2">
      <c r="B44" s="96" t="s">
        <v>16</v>
      </c>
      <c r="C44" s="96" t="s">
        <v>227</v>
      </c>
      <c r="D44" s="96" t="s">
        <v>36</v>
      </c>
      <c r="E44" s="96" t="s">
        <v>37</v>
      </c>
      <c r="F44" s="96" t="s">
        <v>709</v>
      </c>
      <c r="G44" s="96" t="s">
        <v>2</v>
      </c>
      <c r="H44" s="97"/>
      <c r="I44" s="96" t="s">
        <v>753</v>
      </c>
      <c r="J44" s="96" t="s">
        <v>794</v>
      </c>
      <c r="K44" s="115" t="s">
        <v>367</v>
      </c>
      <c r="L44" s="96" t="s">
        <v>301</v>
      </c>
      <c r="M44" s="96" t="s">
        <v>36</v>
      </c>
      <c r="N44" s="96" t="s">
        <v>37</v>
      </c>
      <c r="O44" s="96" t="s">
        <v>368</v>
      </c>
      <c r="P44" s="97"/>
      <c r="Q44" s="97"/>
      <c r="R44" s="96" t="s">
        <v>11</v>
      </c>
      <c r="S44" s="98">
        <v>3</v>
      </c>
      <c r="T44" s="99">
        <v>7200</v>
      </c>
      <c r="U44" s="99">
        <v>11400</v>
      </c>
      <c r="V44" s="100"/>
      <c r="W44" s="101">
        <f>SUM(Tabela13[[#This Row],[Strefa 1]:[Strefa 3]])</f>
        <v>18600</v>
      </c>
    </row>
    <row r="45" spans="2:23" ht="38.25" x14ac:dyDescent="0.2">
      <c r="B45" s="96" t="s">
        <v>16</v>
      </c>
      <c r="C45" s="96" t="s">
        <v>227</v>
      </c>
      <c r="D45" s="96" t="s">
        <v>36</v>
      </c>
      <c r="E45" s="96" t="s">
        <v>37</v>
      </c>
      <c r="F45" s="96" t="s">
        <v>709</v>
      </c>
      <c r="G45" s="96" t="s">
        <v>2</v>
      </c>
      <c r="H45" s="97"/>
      <c r="I45" s="96" t="s">
        <v>753</v>
      </c>
      <c r="J45" s="96" t="s">
        <v>794</v>
      </c>
      <c r="K45" s="115" t="s">
        <v>485</v>
      </c>
      <c r="L45" s="96" t="s">
        <v>301</v>
      </c>
      <c r="M45" s="96" t="s">
        <v>36</v>
      </c>
      <c r="N45" s="96" t="s">
        <v>37</v>
      </c>
      <c r="O45" s="96" t="s">
        <v>255</v>
      </c>
      <c r="P45" s="97"/>
      <c r="Q45" s="97"/>
      <c r="R45" s="96" t="s">
        <v>11</v>
      </c>
      <c r="S45" s="98">
        <v>25</v>
      </c>
      <c r="T45" s="99">
        <v>28800</v>
      </c>
      <c r="U45" s="99">
        <v>59100</v>
      </c>
      <c r="V45" s="100"/>
      <c r="W45" s="101">
        <f>SUM(Tabela13[[#This Row],[Strefa 1]:[Strefa 3]])</f>
        <v>87900</v>
      </c>
    </row>
    <row r="46" spans="2:23" ht="38.25" x14ac:dyDescent="0.2">
      <c r="B46" s="96" t="s">
        <v>16</v>
      </c>
      <c r="C46" s="96" t="s">
        <v>227</v>
      </c>
      <c r="D46" s="96" t="s">
        <v>36</v>
      </c>
      <c r="E46" s="96" t="s">
        <v>37</v>
      </c>
      <c r="F46" s="96" t="s">
        <v>709</v>
      </c>
      <c r="G46" s="96" t="s">
        <v>2</v>
      </c>
      <c r="H46" s="97"/>
      <c r="I46" s="96" t="s">
        <v>753</v>
      </c>
      <c r="J46" s="96" t="s">
        <v>794</v>
      </c>
      <c r="K46" s="118" t="s">
        <v>774</v>
      </c>
      <c r="L46" s="96" t="s">
        <v>301</v>
      </c>
      <c r="M46" s="96" t="s">
        <v>36</v>
      </c>
      <c r="N46" s="96" t="s">
        <v>37</v>
      </c>
      <c r="O46" s="96" t="s">
        <v>255</v>
      </c>
      <c r="P46" s="96"/>
      <c r="Q46" s="96"/>
      <c r="R46" s="96" t="s">
        <v>11</v>
      </c>
      <c r="S46" s="98">
        <v>4</v>
      </c>
      <c r="T46" s="99">
        <v>21300</v>
      </c>
      <c r="U46" s="99">
        <v>44400</v>
      </c>
      <c r="V46" s="100"/>
      <c r="W46" s="116">
        <f>SUM(Tabela13[[#This Row],[Strefa 1]:[Strefa 3]])</f>
        <v>65700</v>
      </c>
    </row>
    <row r="47" spans="2:23" ht="38.25" x14ac:dyDescent="0.2">
      <c r="B47" s="96" t="s">
        <v>16</v>
      </c>
      <c r="C47" s="96" t="s">
        <v>227</v>
      </c>
      <c r="D47" s="96" t="s">
        <v>36</v>
      </c>
      <c r="E47" s="96" t="s">
        <v>37</v>
      </c>
      <c r="F47" s="96" t="s">
        <v>709</v>
      </c>
      <c r="G47" s="96" t="s">
        <v>2</v>
      </c>
      <c r="H47" s="97"/>
      <c r="I47" s="96" t="s">
        <v>753</v>
      </c>
      <c r="J47" s="96" t="s">
        <v>794</v>
      </c>
      <c r="K47" s="115" t="s">
        <v>462</v>
      </c>
      <c r="L47" s="96" t="s">
        <v>301</v>
      </c>
      <c r="M47" s="96" t="s">
        <v>36</v>
      </c>
      <c r="N47" s="96" t="s">
        <v>37</v>
      </c>
      <c r="O47" s="96" t="s">
        <v>463</v>
      </c>
      <c r="P47" s="97"/>
      <c r="Q47" s="97"/>
      <c r="R47" s="96" t="s">
        <v>11</v>
      </c>
      <c r="S47" s="98">
        <v>1</v>
      </c>
      <c r="T47" s="99">
        <v>2100</v>
      </c>
      <c r="U47" s="99">
        <v>2400</v>
      </c>
      <c r="V47" s="100"/>
      <c r="W47" s="101">
        <f>SUM(Tabela13[[#This Row],[Strefa 1]:[Strefa 3]])</f>
        <v>4500</v>
      </c>
    </row>
    <row r="48" spans="2:23" ht="38.25" x14ac:dyDescent="0.2">
      <c r="B48" s="96" t="s">
        <v>16</v>
      </c>
      <c r="C48" s="96" t="s">
        <v>227</v>
      </c>
      <c r="D48" s="96" t="s">
        <v>36</v>
      </c>
      <c r="E48" s="96" t="s">
        <v>37</v>
      </c>
      <c r="F48" s="96" t="s">
        <v>709</v>
      </c>
      <c r="G48" s="96" t="s">
        <v>2</v>
      </c>
      <c r="H48" s="97"/>
      <c r="I48" s="96" t="s">
        <v>753</v>
      </c>
      <c r="J48" s="96" t="s">
        <v>794</v>
      </c>
      <c r="K48" s="115" t="s">
        <v>478</v>
      </c>
      <c r="L48" s="96" t="s">
        <v>301</v>
      </c>
      <c r="M48" s="96" t="s">
        <v>36</v>
      </c>
      <c r="N48" s="96" t="s">
        <v>37</v>
      </c>
      <c r="O48" s="96" t="s">
        <v>479</v>
      </c>
      <c r="P48" s="97"/>
      <c r="Q48" s="97"/>
      <c r="R48" s="96" t="s">
        <v>11</v>
      </c>
      <c r="S48" s="98">
        <v>1</v>
      </c>
      <c r="T48" s="99">
        <v>2400</v>
      </c>
      <c r="U48" s="99">
        <v>4500</v>
      </c>
      <c r="V48" s="100"/>
      <c r="W48" s="101">
        <f>SUM(Tabela13[[#This Row],[Strefa 1]:[Strefa 3]])</f>
        <v>6900</v>
      </c>
    </row>
    <row r="49" spans="2:23" ht="38.25" x14ac:dyDescent="0.2">
      <c r="B49" s="96" t="s">
        <v>16</v>
      </c>
      <c r="C49" s="96" t="s">
        <v>227</v>
      </c>
      <c r="D49" s="96" t="s">
        <v>36</v>
      </c>
      <c r="E49" s="96" t="s">
        <v>37</v>
      </c>
      <c r="F49" s="96" t="s">
        <v>709</v>
      </c>
      <c r="G49" s="96" t="s">
        <v>2</v>
      </c>
      <c r="H49" s="97"/>
      <c r="I49" s="96" t="s">
        <v>753</v>
      </c>
      <c r="J49" s="96" t="s">
        <v>794</v>
      </c>
      <c r="K49" s="115" t="s">
        <v>369</v>
      </c>
      <c r="L49" s="96" t="s">
        <v>301</v>
      </c>
      <c r="M49" s="96" t="s">
        <v>36</v>
      </c>
      <c r="N49" s="96" t="s">
        <v>37</v>
      </c>
      <c r="O49" s="96" t="s">
        <v>370</v>
      </c>
      <c r="P49" s="97"/>
      <c r="Q49" s="97"/>
      <c r="R49" s="96" t="s">
        <v>11</v>
      </c>
      <c r="S49" s="98">
        <v>12</v>
      </c>
      <c r="T49" s="99">
        <v>21600</v>
      </c>
      <c r="U49" s="99">
        <v>33900</v>
      </c>
      <c r="V49" s="100"/>
      <c r="W49" s="101">
        <f>SUM(Tabela13[[#This Row],[Strefa 1]:[Strefa 3]])</f>
        <v>55500</v>
      </c>
    </row>
    <row r="50" spans="2:23" ht="38.25" x14ac:dyDescent="0.2">
      <c r="B50" s="96" t="s">
        <v>16</v>
      </c>
      <c r="C50" s="96" t="s">
        <v>227</v>
      </c>
      <c r="D50" s="96" t="s">
        <v>36</v>
      </c>
      <c r="E50" s="96" t="s">
        <v>37</v>
      </c>
      <c r="F50" s="96" t="s">
        <v>709</v>
      </c>
      <c r="G50" s="96" t="s">
        <v>2</v>
      </c>
      <c r="H50" s="97"/>
      <c r="I50" s="96" t="s">
        <v>753</v>
      </c>
      <c r="J50" s="96" t="s">
        <v>794</v>
      </c>
      <c r="K50" s="115" t="s">
        <v>450</v>
      </c>
      <c r="L50" s="96" t="s">
        <v>301</v>
      </c>
      <c r="M50" s="96" t="s">
        <v>81</v>
      </c>
      <c r="N50" s="96" t="s">
        <v>37</v>
      </c>
      <c r="O50" s="96" t="s">
        <v>370</v>
      </c>
      <c r="P50" s="97"/>
      <c r="Q50" s="97"/>
      <c r="R50" s="96" t="s">
        <v>11</v>
      </c>
      <c r="S50" s="98">
        <v>12</v>
      </c>
      <c r="T50" s="99">
        <v>12300</v>
      </c>
      <c r="U50" s="99">
        <v>22500</v>
      </c>
      <c r="V50" s="100"/>
      <c r="W50" s="101">
        <f>SUM(Tabela13[[#This Row],[Strefa 1]:[Strefa 3]])</f>
        <v>34800</v>
      </c>
    </row>
    <row r="51" spans="2:23" ht="38.25" x14ac:dyDescent="0.2">
      <c r="B51" s="96" t="s">
        <v>16</v>
      </c>
      <c r="C51" s="96" t="s">
        <v>227</v>
      </c>
      <c r="D51" s="96" t="s">
        <v>36</v>
      </c>
      <c r="E51" s="96" t="s">
        <v>37</v>
      </c>
      <c r="F51" s="96" t="s">
        <v>709</v>
      </c>
      <c r="G51" s="96" t="s">
        <v>2</v>
      </c>
      <c r="H51" s="97"/>
      <c r="I51" s="96" t="s">
        <v>753</v>
      </c>
      <c r="J51" s="96" t="s">
        <v>794</v>
      </c>
      <c r="K51" s="115" t="s">
        <v>413</v>
      </c>
      <c r="L51" s="96" t="s">
        <v>301</v>
      </c>
      <c r="M51" s="96" t="s">
        <v>81</v>
      </c>
      <c r="N51" s="96" t="s">
        <v>37</v>
      </c>
      <c r="O51" s="96" t="s">
        <v>414</v>
      </c>
      <c r="P51" s="97"/>
      <c r="Q51" s="97"/>
      <c r="R51" s="96" t="s">
        <v>11</v>
      </c>
      <c r="S51" s="98">
        <v>2</v>
      </c>
      <c r="T51" s="99">
        <v>5100</v>
      </c>
      <c r="U51" s="99">
        <v>9900</v>
      </c>
      <c r="V51" s="100"/>
      <c r="W51" s="101">
        <f>SUM(Tabela13[[#This Row],[Strefa 1]:[Strefa 3]])</f>
        <v>15000</v>
      </c>
    </row>
    <row r="52" spans="2:23" ht="38.25" x14ac:dyDescent="0.2">
      <c r="B52" s="96" t="s">
        <v>16</v>
      </c>
      <c r="C52" s="96" t="s">
        <v>227</v>
      </c>
      <c r="D52" s="96" t="s">
        <v>36</v>
      </c>
      <c r="E52" s="96" t="s">
        <v>37</v>
      </c>
      <c r="F52" s="96" t="s">
        <v>709</v>
      </c>
      <c r="G52" s="96" t="s">
        <v>2</v>
      </c>
      <c r="H52" s="97"/>
      <c r="I52" s="96" t="s">
        <v>753</v>
      </c>
      <c r="J52" s="96" t="s">
        <v>794</v>
      </c>
      <c r="K52" s="115" t="s">
        <v>387</v>
      </c>
      <c r="L52" s="96" t="s">
        <v>301</v>
      </c>
      <c r="M52" s="96" t="s">
        <v>36</v>
      </c>
      <c r="N52" s="96" t="s">
        <v>37</v>
      </c>
      <c r="O52" s="96" t="s">
        <v>388</v>
      </c>
      <c r="P52" s="97"/>
      <c r="Q52" s="97"/>
      <c r="R52" s="96" t="s">
        <v>11</v>
      </c>
      <c r="S52" s="98">
        <v>1</v>
      </c>
      <c r="T52" s="99">
        <v>1500</v>
      </c>
      <c r="U52" s="99">
        <v>2700</v>
      </c>
      <c r="V52" s="100"/>
      <c r="W52" s="101">
        <f>SUM(Tabela13[[#This Row],[Strefa 1]:[Strefa 3]])</f>
        <v>4200</v>
      </c>
    </row>
    <row r="53" spans="2:23" ht="38.25" x14ac:dyDescent="0.2">
      <c r="B53" s="96" t="s">
        <v>16</v>
      </c>
      <c r="C53" s="96" t="s">
        <v>227</v>
      </c>
      <c r="D53" s="96" t="s">
        <v>36</v>
      </c>
      <c r="E53" s="96" t="s">
        <v>37</v>
      </c>
      <c r="F53" s="96" t="s">
        <v>709</v>
      </c>
      <c r="G53" s="96" t="s">
        <v>2</v>
      </c>
      <c r="H53" s="97"/>
      <c r="I53" s="96" t="s">
        <v>753</v>
      </c>
      <c r="J53" s="96" t="s">
        <v>794</v>
      </c>
      <c r="K53" s="115" t="s">
        <v>480</v>
      </c>
      <c r="L53" s="96" t="s">
        <v>301</v>
      </c>
      <c r="M53" s="96" t="s">
        <v>36</v>
      </c>
      <c r="N53" s="96" t="s">
        <v>37</v>
      </c>
      <c r="O53" s="96" t="s">
        <v>388</v>
      </c>
      <c r="P53" s="97"/>
      <c r="Q53" s="97"/>
      <c r="R53" s="96" t="s">
        <v>11</v>
      </c>
      <c r="S53" s="98">
        <v>1</v>
      </c>
      <c r="T53" s="99">
        <v>2400</v>
      </c>
      <c r="U53" s="99">
        <v>4800</v>
      </c>
      <c r="V53" s="100"/>
      <c r="W53" s="101">
        <f>SUM(Tabela13[[#This Row],[Strefa 1]:[Strefa 3]])</f>
        <v>7200</v>
      </c>
    </row>
    <row r="54" spans="2:23" ht="38.25" x14ac:dyDescent="0.2">
      <c r="B54" s="96" t="s">
        <v>16</v>
      </c>
      <c r="C54" s="96" t="s">
        <v>227</v>
      </c>
      <c r="D54" s="96" t="s">
        <v>36</v>
      </c>
      <c r="E54" s="96" t="s">
        <v>37</v>
      </c>
      <c r="F54" s="96" t="s">
        <v>709</v>
      </c>
      <c r="G54" s="96" t="s">
        <v>2</v>
      </c>
      <c r="H54" s="97"/>
      <c r="I54" s="96" t="s">
        <v>753</v>
      </c>
      <c r="J54" s="96" t="s">
        <v>794</v>
      </c>
      <c r="K54" s="115" t="s">
        <v>553</v>
      </c>
      <c r="L54" s="96" t="s">
        <v>301</v>
      </c>
      <c r="M54" s="96" t="s">
        <v>36</v>
      </c>
      <c r="N54" s="96" t="s">
        <v>37</v>
      </c>
      <c r="O54" s="96" t="s">
        <v>554</v>
      </c>
      <c r="P54" s="96" t="s">
        <v>555</v>
      </c>
      <c r="Q54" s="96" t="s">
        <v>556</v>
      </c>
      <c r="R54" s="96" t="s">
        <v>18</v>
      </c>
      <c r="S54" s="98">
        <v>5</v>
      </c>
      <c r="T54" s="99">
        <v>19800</v>
      </c>
      <c r="U54" s="100">
        <v>0</v>
      </c>
      <c r="V54" s="100"/>
      <c r="W54" s="101">
        <f>SUM(Tabela13[[#This Row],[Strefa 1]:[Strefa 3]])</f>
        <v>19800</v>
      </c>
    </row>
    <row r="55" spans="2:23" ht="38.25" x14ac:dyDescent="0.2">
      <c r="B55" s="96" t="s">
        <v>16</v>
      </c>
      <c r="C55" s="96" t="s">
        <v>227</v>
      </c>
      <c r="D55" s="96" t="s">
        <v>36</v>
      </c>
      <c r="E55" s="96" t="s">
        <v>37</v>
      </c>
      <c r="F55" s="96" t="s">
        <v>709</v>
      </c>
      <c r="G55" s="96" t="s">
        <v>2</v>
      </c>
      <c r="H55" s="97"/>
      <c r="I55" s="96" t="s">
        <v>753</v>
      </c>
      <c r="J55" s="96" t="s">
        <v>794</v>
      </c>
      <c r="K55" s="115" t="s">
        <v>392</v>
      </c>
      <c r="L55" s="96" t="s">
        <v>301</v>
      </c>
      <c r="M55" s="96" t="s">
        <v>36</v>
      </c>
      <c r="N55" s="96" t="s">
        <v>37</v>
      </c>
      <c r="O55" s="96" t="s">
        <v>393</v>
      </c>
      <c r="P55" s="96" t="s">
        <v>354</v>
      </c>
      <c r="Q55" s="97"/>
      <c r="R55" s="96" t="s">
        <v>11</v>
      </c>
      <c r="S55" s="98">
        <v>4</v>
      </c>
      <c r="T55" s="99">
        <v>42000</v>
      </c>
      <c r="U55" s="99">
        <v>75000</v>
      </c>
      <c r="V55" s="100"/>
      <c r="W55" s="101">
        <f>SUM(Tabela13[[#This Row],[Strefa 1]:[Strefa 3]])</f>
        <v>117000</v>
      </c>
    </row>
    <row r="56" spans="2:23" ht="38.25" x14ac:dyDescent="0.2">
      <c r="B56" s="96" t="s">
        <v>16</v>
      </c>
      <c r="C56" s="96" t="s">
        <v>227</v>
      </c>
      <c r="D56" s="96" t="s">
        <v>36</v>
      </c>
      <c r="E56" s="96" t="s">
        <v>37</v>
      </c>
      <c r="F56" s="96" t="s">
        <v>709</v>
      </c>
      <c r="G56" s="96" t="s">
        <v>2</v>
      </c>
      <c r="H56" s="97"/>
      <c r="I56" s="96" t="s">
        <v>753</v>
      </c>
      <c r="J56" s="96" t="s">
        <v>794</v>
      </c>
      <c r="K56" s="115" t="s">
        <v>547</v>
      </c>
      <c r="L56" s="96" t="s">
        <v>301</v>
      </c>
      <c r="M56" s="96" t="s">
        <v>36</v>
      </c>
      <c r="N56" s="96" t="s">
        <v>37</v>
      </c>
      <c r="O56" s="96" t="s">
        <v>393</v>
      </c>
      <c r="P56" s="97"/>
      <c r="Q56" s="97"/>
      <c r="R56" s="96" t="s">
        <v>11</v>
      </c>
      <c r="S56" s="98">
        <v>10</v>
      </c>
      <c r="T56" s="99">
        <v>29100</v>
      </c>
      <c r="U56" s="99">
        <v>54000</v>
      </c>
      <c r="V56" s="100"/>
      <c r="W56" s="101">
        <f>SUM(Tabela13[[#This Row],[Strefa 1]:[Strefa 3]])</f>
        <v>83100</v>
      </c>
    </row>
    <row r="57" spans="2:23" ht="38.25" x14ac:dyDescent="0.2">
      <c r="B57" s="96" t="s">
        <v>16</v>
      </c>
      <c r="C57" s="96" t="s">
        <v>227</v>
      </c>
      <c r="D57" s="96" t="s">
        <v>36</v>
      </c>
      <c r="E57" s="96" t="s">
        <v>37</v>
      </c>
      <c r="F57" s="96" t="s">
        <v>709</v>
      </c>
      <c r="G57" s="96" t="s">
        <v>2</v>
      </c>
      <c r="H57" s="97"/>
      <c r="I57" s="96" t="s">
        <v>753</v>
      </c>
      <c r="J57" s="96" t="s">
        <v>794</v>
      </c>
      <c r="K57" s="115" t="s">
        <v>447</v>
      </c>
      <c r="L57" s="96" t="s">
        <v>301</v>
      </c>
      <c r="M57" s="96" t="s">
        <v>180</v>
      </c>
      <c r="N57" s="96" t="s">
        <v>37</v>
      </c>
      <c r="O57" s="96" t="s">
        <v>448</v>
      </c>
      <c r="P57" s="97"/>
      <c r="Q57" s="97"/>
      <c r="R57" s="96" t="s">
        <v>11</v>
      </c>
      <c r="S57" s="98">
        <v>3</v>
      </c>
      <c r="T57" s="99">
        <v>24000</v>
      </c>
      <c r="U57" s="99">
        <v>45000</v>
      </c>
      <c r="V57" s="100"/>
      <c r="W57" s="101">
        <f>SUM(Tabela13[[#This Row],[Strefa 1]:[Strefa 3]])</f>
        <v>69000</v>
      </c>
    </row>
    <row r="58" spans="2:23" ht="38.25" x14ac:dyDescent="0.2">
      <c r="B58" s="96" t="s">
        <v>16</v>
      </c>
      <c r="C58" s="96" t="s">
        <v>227</v>
      </c>
      <c r="D58" s="96" t="s">
        <v>36</v>
      </c>
      <c r="E58" s="96" t="s">
        <v>37</v>
      </c>
      <c r="F58" s="96" t="s">
        <v>709</v>
      </c>
      <c r="G58" s="96" t="s">
        <v>2</v>
      </c>
      <c r="H58" s="97"/>
      <c r="I58" s="96" t="s">
        <v>753</v>
      </c>
      <c r="J58" s="96" t="s">
        <v>794</v>
      </c>
      <c r="K58" s="115" t="s">
        <v>371</v>
      </c>
      <c r="L58" s="96" t="s">
        <v>301</v>
      </c>
      <c r="M58" s="96" t="s">
        <v>36</v>
      </c>
      <c r="N58" s="96" t="s">
        <v>37</v>
      </c>
      <c r="O58" s="96" t="s">
        <v>95</v>
      </c>
      <c r="P58" s="97"/>
      <c r="Q58" s="97"/>
      <c r="R58" s="96" t="s">
        <v>11</v>
      </c>
      <c r="S58" s="98">
        <v>5</v>
      </c>
      <c r="T58" s="99">
        <v>7500</v>
      </c>
      <c r="U58" s="99">
        <v>15300</v>
      </c>
      <c r="V58" s="100"/>
      <c r="W58" s="101">
        <f>SUM(Tabela13[[#This Row],[Strefa 1]:[Strefa 3]])</f>
        <v>22800</v>
      </c>
    </row>
    <row r="59" spans="2:23" ht="38.25" x14ac:dyDescent="0.2">
      <c r="B59" s="96" t="s">
        <v>16</v>
      </c>
      <c r="C59" s="96" t="s">
        <v>227</v>
      </c>
      <c r="D59" s="96" t="s">
        <v>36</v>
      </c>
      <c r="E59" s="96" t="s">
        <v>37</v>
      </c>
      <c r="F59" s="96" t="s">
        <v>709</v>
      </c>
      <c r="G59" s="96" t="s">
        <v>2</v>
      </c>
      <c r="H59" s="97"/>
      <c r="I59" s="96" t="s">
        <v>753</v>
      </c>
      <c r="J59" s="96" t="s">
        <v>794</v>
      </c>
      <c r="K59" s="115" t="s">
        <v>425</v>
      </c>
      <c r="L59" s="96" t="s">
        <v>301</v>
      </c>
      <c r="M59" s="96" t="s">
        <v>47</v>
      </c>
      <c r="N59" s="96" t="s">
        <v>37</v>
      </c>
      <c r="O59" s="96" t="s">
        <v>95</v>
      </c>
      <c r="P59" s="97"/>
      <c r="Q59" s="97"/>
      <c r="R59" s="96" t="s">
        <v>11</v>
      </c>
      <c r="S59" s="98">
        <v>8</v>
      </c>
      <c r="T59" s="99">
        <v>15900</v>
      </c>
      <c r="U59" s="99">
        <v>27900</v>
      </c>
      <c r="V59" s="100"/>
      <c r="W59" s="101">
        <f>SUM(Tabela13[[#This Row],[Strefa 1]:[Strefa 3]])</f>
        <v>43800</v>
      </c>
    </row>
    <row r="60" spans="2:23" ht="38.25" x14ac:dyDescent="0.2">
      <c r="B60" s="96" t="s">
        <v>16</v>
      </c>
      <c r="C60" s="96" t="s">
        <v>227</v>
      </c>
      <c r="D60" s="96" t="s">
        <v>36</v>
      </c>
      <c r="E60" s="96" t="s">
        <v>37</v>
      </c>
      <c r="F60" s="96" t="s">
        <v>709</v>
      </c>
      <c r="G60" s="96" t="s">
        <v>2</v>
      </c>
      <c r="H60" s="97"/>
      <c r="I60" s="96" t="s">
        <v>753</v>
      </c>
      <c r="J60" s="96" t="s">
        <v>794</v>
      </c>
      <c r="K60" s="115" t="s">
        <v>443</v>
      </c>
      <c r="L60" s="96" t="s">
        <v>301</v>
      </c>
      <c r="M60" s="96" t="s">
        <v>47</v>
      </c>
      <c r="N60" s="96" t="s">
        <v>37</v>
      </c>
      <c r="O60" s="96" t="s">
        <v>95</v>
      </c>
      <c r="P60" s="97"/>
      <c r="Q60" s="97"/>
      <c r="R60" s="96" t="s">
        <v>11</v>
      </c>
      <c r="S60" s="98">
        <v>6.5</v>
      </c>
      <c r="T60" s="99">
        <v>5100</v>
      </c>
      <c r="U60" s="99">
        <v>7500</v>
      </c>
      <c r="V60" s="100"/>
      <c r="W60" s="101">
        <f>SUM(Tabela13[[#This Row],[Strefa 1]:[Strefa 3]])</f>
        <v>12600</v>
      </c>
    </row>
    <row r="61" spans="2:23" ht="38.25" x14ac:dyDescent="0.2">
      <c r="B61" s="96" t="s">
        <v>16</v>
      </c>
      <c r="C61" s="96" t="s">
        <v>227</v>
      </c>
      <c r="D61" s="96" t="s">
        <v>36</v>
      </c>
      <c r="E61" s="96" t="s">
        <v>37</v>
      </c>
      <c r="F61" s="96" t="s">
        <v>709</v>
      </c>
      <c r="G61" s="96" t="s">
        <v>2</v>
      </c>
      <c r="H61" s="97"/>
      <c r="I61" s="96" t="s">
        <v>753</v>
      </c>
      <c r="J61" s="96" t="s">
        <v>794</v>
      </c>
      <c r="K61" s="115" t="s">
        <v>460</v>
      </c>
      <c r="L61" s="96" t="s">
        <v>301</v>
      </c>
      <c r="M61" s="96" t="s">
        <v>36</v>
      </c>
      <c r="N61" s="96" t="s">
        <v>37</v>
      </c>
      <c r="O61" s="96" t="s">
        <v>461</v>
      </c>
      <c r="P61" s="97"/>
      <c r="Q61" s="97"/>
      <c r="R61" s="96" t="s">
        <v>11</v>
      </c>
      <c r="S61" s="98">
        <v>2</v>
      </c>
      <c r="T61" s="99">
        <v>10500</v>
      </c>
      <c r="U61" s="99">
        <v>21000</v>
      </c>
      <c r="V61" s="100"/>
      <c r="W61" s="101">
        <f>SUM(Tabela13[[#This Row],[Strefa 1]:[Strefa 3]])</f>
        <v>31500</v>
      </c>
    </row>
    <row r="62" spans="2:23" ht="38.25" x14ac:dyDescent="0.2">
      <c r="B62" s="96" t="s">
        <v>16</v>
      </c>
      <c r="C62" s="96" t="s">
        <v>227</v>
      </c>
      <c r="D62" s="96" t="s">
        <v>36</v>
      </c>
      <c r="E62" s="96" t="s">
        <v>37</v>
      </c>
      <c r="F62" s="96" t="s">
        <v>709</v>
      </c>
      <c r="G62" s="96" t="s">
        <v>2</v>
      </c>
      <c r="H62" s="97"/>
      <c r="I62" s="96" t="s">
        <v>753</v>
      </c>
      <c r="J62" s="96" t="s">
        <v>794</v>
      </c>
      <c r="K62" s="115" t="s">
        <v>309</v>
      </c>
      <c r="L62" s="96" t="s">
        <v>301</v>
      </c>
      <c r="M62" s="96" t="s">
        <v>180</v>
      </c>
      <c r="N62" s="96" t="s">
        <v>37</v>
      </c>
      <c r="O62" s="96" t="s">
        <v>296</v>
      </c>
      <c r="P62" s="97"/>
      <c r="Q62" s="97"/>
      <c r="R62" s="96" t="s">
        <v>11</v>
      </c>
      <c r="S62" s="98">
        <v>40</v>
      </c>
      <c r="T62" s="99">
        <v>600</v>
      </c>
      <c r="U62" s="99">
        <v>300</v>
      </c>
      <c r="V62" s="100"/>
      <c r="W62" s="101">
        <f>SUM(Tabela13[[#This Row],[Strefa 1]:[Strefa 3]])</f>
        <v>900</v>
      </c>
    </row>
    <row r="63" spans="2:23" ht="38.25" x14ac:dyDescent="0.2">
      <c r="B63" s="96" t="s">
        <v>16</v>
      </c>
      <c r="C63" s="96" t="s">
        <v>227</v>
      </c>
      <c r="D63" s="96" t="s">
        <v>36</v>
      </c>
      <c r="E63" s="96" t="s">
        <v>37</v>
      </c>
      <c r="F63" s="96" t="s">
        <v>709</v>
      </c>
      <c r="G63" s="96" t="s">
        <v>2</v>
      </c>
      <c r="H63" s="97"/>
      <c r="I63" s="96" t="s">
        <v>753</v>
      </c>
      <c r="J63" s="96" t="s">
        <v>794</v>
      </c>
      <c r="K63" s="115" t="s">
        <v>498</v>
      </c>
      <c r="L63" s="96" t="s">
        <v>301</v>
      </c>
      <c r="M63" s="96" t="s">
        <v>36</v>
      </c>
      <c r="N63" s="96" t="s">
        <v>37</v>
      </c>
      <c r="O63" s="96" t="s">
        <v>499</v>
      </c>
      <c r="P63" s="96" t="s">
        <v>500</v>
      </c>
      <c r="Q63" s="97"/>
      <c r="R63" s="96" t="s">
        <v>11</v>
      </c>
      <c r="S63" s="98">
        <v>3</v>
      </c>
      <c r="T63" s="99">
        <v>15000</v>
      </c>
      <c r="U63" s="99">
        <v>3600</v>
      </c>
      <c r="V63" s="100"/>
      <c r="W63" s="101">
        <f>SUM(Tabela13[[#This Row],[Strefa 1]:[Strefa 3]])</f>
        <v>18600</v>
      </c>
    </row>
    <row r="64" spans="2:23" ht="38.25" x14ac:dyDescent="0.2">
      <c r="B64" s="96" t="s">
        <v>16</v>
      </c>
      <c r="C64" s="96" t="s">
        <v>227</v>
      </c>
      <c r="D64" s="96" t="s">
        <v>36</v>
      </c>
      <c r="E64" s="96" t="s">
        <v>37</v>
      </c>
      <c r="F64" s="96" t="s">
        <v>709</v>
      </c>
      <c r="G64" s="96" t="s">
        <v>2</v>
      </c>
      <c r="H64" s="97"/>
      <c r="I64" s="96" t="s">
        <v>753</v>
      </c>
      <c r="J64" s="96" t="s">
        <v>794</v>
      </c>
      <c r="K64" s="118" t="s">
        <v>776</v>
      </c>
      <c r="L64" s="96" t="s">
        <v>301</v>
      </c>
      <c r="M64" s="96" t="s">
        <v>36</v>
      </c>
      <c r="N64" s="96" t="s">
        <v>37</v>
      </c>
      <c r="O64" s="96" t="s">
        <v>499</v>
      </c>
      <c r="P64" s="96"/>
      <c r="Q64" s="96"/>
      <c r="R64" s="96" t="s">
        <v>11</v>
      </c>
      <c r="S64" s="98">
        <v>3</v>
      </c>
      <c r="T64" s="99">
        <v>1800</v>
      </c>
      <c r="U64" s="99">
        <v>4800</v>
      </c>
      <c r="V64" s="100"/>
      <c r="W64" s="116">
        <f>SUM(Tabela13[[#This Row],[Strefa 1]:[Strefa 3]])</f>
        <v>6600</v>
      </c>
    </row>
    <row r="65" spans="2:23" ht="38.25" x14ac:dyDescent="0.2">
      <c r="B65" s="96" t="s">
        <v>16</v>
      </c>
      <c r="C65" s="96" t="s">
        <v>227</v>
      </c>
      <c r="D65" s="96" t="s">
        <v>36</v>
      </c>
      <c r="E65" s="96" t="s">
        <v>37</v>
      </c>
      <c r="F65" s="96" t="s">
        <v>709</v>
      </c>
      <c r="G65" s="96" t="s">
        <v>2</v>
      </c>
      <c r="H65" s="97"/>
      <c r="I65" s="96" t="s">
        <v>753</v>
      </c>
      <c r="J65" s="96" t="s">
        <v>794</v>
      </c>
      <c r="K65" s="115" t="s">
        <v>351</v>
      </c>
      <c r="L65" s="96" t="s">
        <v>301</v>
      </c>
      <c r="M65" s="96" t="s">
        <v>36</v>
      </c>
      <c r="N65" s="96" t="s">
        <v>37</v>
      </c>
      <c r="O65" s="96" t="s">
        <v>352</v>
      </c>
      <c r="P65" s="97"/>
      <c r="Q65" s="97"/>
      <c r="R65" s="96" t="s">
        <v>18</v>
      </c>
      <c r="S65" s="98">
        <v>11</v>
      </c>
      <c r="T65" s="99">
        <v>15600</v>
      </c>
      <c r="U65" s="100">
        <v>0</v>
      </c>
      <c r="V65" s="100"/>
      <c r="W65" s="101">
        <f>SUM(Tabela13[[#This Row],[Strefa 1]:[Strefa 3]])</f>
        <v>15600</v>
      </c>
    </row>
    <row r="66" spans="2:23" ht="38.25" x14ac:dyDescent="0.2">
      <c r="B66" s="96" t="s">
        <v>16</v>
      </c>
      <c r="C66" s="96" t="s">
        <v>227</v>
      </c>
      <c r="D66" s="96" t="s">
        <v>36</v>
      </c>
      <c r="E66" s="96" t="s">
        <v>37</v>
      </c>
      <c r="F66" s="96" t="s">
        <v>709</v>
      </c>
      <c r="G66" s="96" t="s">
        <v>2</v>
      </c>
      <c r="H66" s="97"/>
      <c r="I66" s="96" t="s">
        <v>753</v>
      </c>
      <c r="J66" s="96" t="s">
        <v>794</v>
      </c>
      <c r="K66" s="115" t="s">
        <v>385</v>
      </c>
      <c r="L66" s="96" t="s">
        <v>301</v>
      </c>
      <c r="M66" s="96" t="s">
        <v>36</v>
      </c>
      <c r="N66" s="96" t="s">
        <v>37</v>
      </c>
      <c r="O66" s="96" t="s">
        <v>56</v>
      </c>
      <c r="P66" s="96" t="s">
        <v>386</v>
      </c>
      <c r="Q66" s="97"/>
      <c r="R66" s="96" t="s">
        <v>11</v>
      </c>
      <c r="S66" s="98">
        <v>6</v>
      </c>
      <c r="T66" s="99">
        <v>22500</v>
      </c>
      <c r="U66" s="99">
        <v>39600</v>
      </c>
      <c r="V66" s="100"/>
      <c r="W66" s="101">
        <f>SUM(Tabela13[[#This Row],[Strefa 1]:[Strefa 3]])</f>
        <v>62100</v>
      </c>
    </row>
    <row r="67" spans="2:23" ht="38.25" x14ac:dyDescent="0.2">
      <c r="B67" s="96" t="s">
        <v>16</v>
      </c>
      <c r="C67" s="96" t="s">
        <v>227</v>
      </c>
      <c r="D67" s="96" t="s">
        <v>36</v>
      </c>
      <c r="E67" s="96" t="s">
        <v>37</v>
      </c>
      <c r="F67" s="96" t="s">
        <v>709</v>
      </c>
      <c r="G67" s="96" t="s">
        <v>2</v>
      </c>
      <c r="H67" s="97"/>
      <c r="I67" s="96" t="s">
        <v>753</v>
      </c>
      <c r="J67" s="96" t="s">
        <v>794</v>
      </c>
      <c r="K67" s="115" t="s">
        <v>516</v>
      </c>
      <c r="L67" s="96" t="s">
        <v>301</v>
      </c>
      <c r="M67" s="96" t="s">
        <v>180</v>
      </c>
      <c r="N67" s="96" t="s">
        <v>37</v>
      </c>
      <c r="O67" s="96" t="s">
        <v>517</v>
      </c>
      <c r="P67" s="97"/>
      <c r="Q67" s="97"/>
      <c r="R67" s="96" t="s">
        <v>11</v>
      </c>
      <c r="S67" s="98">
        <v>4</v>
      </c>
      <c r="T67" s="99">
        <v>6600</v>
      </c>
      <c r="U67" s="99">
        <v>8700</v>
      </c>
      <c r="V67" s="100"/>
      <c r="W67" s="101">
        <f>SUM(Tabela13[[#This Row],[Strefa 1]:[Strefa 3]])</f>
        <v>15300</v>
      </c>
    </row>
    <row r="68" spans="2:23" ht="38.25" x14ac:dyDescent="0.2">
      <c r="B68" s="96" t="s">
        <v>16</v>
      </c>
      <c r="C68" s="96" t="s">
        <v>227</v>
      </c>
      <c r="D68" s="96" t="s">
        <v>36</v>
      </c>
      <c r="E68" s="96" t="s">
        <v>37</v>
      </c>
      <c r="F68" s="96" t="s">
        <v>709</v>
      </c>
      <c r="G68" s="96" t="s">
        <v>2</v>
      </c>
      <c r="H68" s="97"/>
      <c r="I68" s="96" t="s">
        <v>753</v>
      </c>
      <c r="J68" s="96" t="s">
        <v>794</v>
      </c>
      <c r="K68" s="115" t="s">
        <v>345</v>
      </c>
      <c r="L68" s="96" t="s">
        <v>301</v>
      </c>
      <c r="M68" s="96" t="s">
        <v>36</v>
      </c>
      <c r="N68" s="96" t="s">
        <v>37</v>
      </c>
      <c r="O68" s="96" t="s">
        <v>159</v>
      </c>
      <c r="P68" s="96" t="s">
        <v>346</v>
      </c>
      <c r="Q68" s="97"/>
      <c r="R68" s="96" t="s">
        <v>18</v>
      </c>
      <c r="S68" s="98">
        <v>3</v>
      </c>
      <c r="T68" s="99">
        <v>12300</v>
      </c>
      <c r="U68" s="99">
        <v>0</v>
      </c>
      <c r="V68" s="100"/>
      <c r="W68" s="101">
        <f>SUM(Tabela13[[#This Row],[Strefa 1]:[Strefa 3]])</f>
        <v>12300</v>
      </c>
    </row>
    <row r="69" spans="2:23" ht="38.25" x14ac:dyDescent="0.2">
      <c r="B69" s="96" t="s">
        <v>16</v>
      </c>
      <c r="C69" s="96" t="s">
        <v>227</v>
      </c>
      <c r="D69" s="96" t="s">
        <v>36</v>
      </c>
      <c r="E69" s="96" t="s">
        <v>37</v>
      </c>
      <c r="F69" s="96" t="s">
        <v>709</v>
      </c>
      <c r="G69" s="96" t="s">
        <v>2</v>
      </c>
      <c r="H69" s="97"/>
      <c r="I69" s="96" t="s">
        <v>753</v>
      </c>
      <c r="J69" s="96" t="s">
        <v>794</v>
      </c>
      <c r="K69" s="115" t="s">
        <v>428</v>
      </c>
      <c r="L69" s="96" t="s">
        <v>301</v>
      </c>
      <c r="M69" s="96" t="s">
        <v>47</v>
      </c>
      <c r="N69" s="96" t="s">
        <v>37</v>
      </c>
      <c r="O69" s="96" t="s">
        <v>159</v>
      </c>
      <c r="P69" s="97"/>
      <c r="Q69" s="97"/>
      <c r="R69" s="96" t="s">
        <v>6</v>
      </c>
      <c r="S69" s="98">
        <v>1</v>
      </c>
      <c r="T69" s="99">
        <v>3300</v>
      </c>
      <c r="U69" s="99">
        <v>6300</v>
      </c>
      <c r="V69" s="100"/>
      <c r="W69" s="101">
        <f>SUM(Tabela13[[#This Row],[Strefa 1]:[Strefa 3]])</f>
        <v>9600</v>
      </c>
    </row>
    <row r="70" spans="2:23" ht="38.25" x14ac:dyDescent="0.2">
      <c r="B70" s="96" t="s">
        <v>16</v>
      </c>
      <c r="C70" s="96" t="s">
        <v>227</v>
      </c>
      <c r="D70" s="96" t="s">
        <v>36</v>
      </c>
      <c r="E70" s="96" t="s">
        <v>37</v>
      </c>
      <c r="F70" s="96" t="s">
        <v>709</v>
      </c>
      <c r="G70" s="96" t="s">
        <v>2</v>
      </c>
      <c r="H70" s="97"/>
      <c r="I70" s="96" t="s">
        <v>753</v>
      </c>
      <c r="J70" s="96" t="s">
        <v>794</v>
      </c>
      <c r="K70" s="115" t="s">
        <v>432</v>
      </c>
      <c r="L70" s="96" t="s">
        <v>301</v>
      </c>
      <c r="M70" s="96" t="s">
        <v>47</v>
      </c>
      <c r="N70" s="96" t="s">
        <v>37</v>
      </c>
      <c r="O70" s="96" t="s">
        <v>433</v>
      </c>
      <c r="P70" s="97"/>
      <c r="Q70" s="97"/>
      <c r="R70" s="96" t="s">
        <v>11</v>
      </c>
      <c r="S70" s="98">
        <v>6</v>
      </c>
      <c r="T70" s="99">
        <v>49800</v>
      </c>
      <c r="U70" s="99">
        <v>96900</v>
      </c>
      <c r="V70" s="100"/>
      <c r="W70" s="101">
        <f>SUM(Tabela13[[#This Row],[Strefa 1]:[Strefa 3]])</f>
        <v>146700</v>
      </c>
    </row>
    <row r="71" spans="2:23" ht="38.25" x14ac:dyDescent="0.2">
      <c r="B71" s="96" t="s">
        <v>16</v>
      </c>
      <c r="C71" s="96" t="s">
        <v>227</v>
      </c>
      <c r="D71" s="96" t="s">
        <v>36</v>
      </c>
      <c r="E71" s="96" t="s">
        <v>37</v>
      </c>
      <c r="F71" s="96" t="s">
        <v>709</v>
      </c>
      <c r="G71" s="96" t="s">
        <v>2</v>
      </c>
      <c r="H71" s="97"/>
      <c r="I71" s="96" t="s">
        <v>753</v>
      </c>
      <c r="J71" s="96" t="s">
        <v>794</v>
      </c>
      <c r="K71" s="115" t="s">
        <v>362</v>
      </c>
      <c r="L71" s="96" t="s">
        <v>301</v>
      </c>
      <c r="M71" s="96" t="s">
        <v>36</v>
      </c>
      <c r="N71" s="96" t="s">
        <v>37</v>
      </c>
      <c r="O71" s="96" t="s">
        <v>363</v>
      </c>
      <c r="P71" s="97"/>
      <c r="Q71" s="97"/>
      <c r="R71" s="96" t="s">
        <v>11</v>
      </c>
      <c r="S71" s="98">
        <v>1</v>
      </c>
      <c r="T71" s="99">
        <v>3900</v>
      </c>
      <c r="U71" s="99">
        <v>6900</v>
      </c>
      <c r="V71" s="100"/>
      <c r="W71" s="101">
        <f>SUM(Tabela13[[#This Row],[Strefa 1]:[Strefa 3]])</f>
        <v>10800</v>
      </c>
    </row>
    <row r="72" spans="2:23" ht="38.25" x14ac:dyDescent="0.2">
      <c r="B72" s="96" t="s">
        <v>16</v>
      </c>
      <c r="C72" s="96" t="s">
        <v>227</v>
      </c>
      <c r="D72" s="96" t="s">
        <v>36</v>
      </c>
      <c r="E72" s="96" t="s">
        <v>37</v>
      </c>
      <c r="F72" s="96" t="s">
        <v>709</v>
      </c>
      <c r="G72" s="96" t="s">
        <v>2</v>
      </c>
      <c r="H72" s="97"/>
      <c r="I72" s="96" t="s">
        <v>753</v>
      </c>
      <c r="J72" s="96" t="s">
        <v>794</v>
      </c>
      <c r="K72" s="115" t="s">
        <v>489</v>
      </c>
      <c r="L72" s="96" t="s">
        <v>301</v>
      </c>
      <c r="M72" s="96" t="s">
        <v>36</v>
      </c>
      <c r="N72" s="96" t="s">
        <v>37</v>
      </c>
      <c r="O72" s="96" t="s">
        <v>363</v>
      </c>
      <c r="P72" s="97"/>
      <c r="Q72" s="97"/>
      <c r="R72" s="96" t="s">
        <v>11</v>
      </c>
      <c r="S72" s="98">
        <v>1.5</v>
      </c>
      <c r="T72" s="99">
        <v>4800</v>
      </c>
      <c r="U72" s="99">
        <v>8700</v>
      </c>
      <c r="V72" s="100"/>
      <c r="W72" s="101">
        <f>SUM(Tabela13[[#This Row],[Strefa 1]:[Strefa 3]])</f>
        <v>13500</v>
      </c>
    </row>
    <row r="73" spans="2:23" ht="38.25" x14ac:dyDescent="0.2">
      <c r="B73" s="96" t="s">
        <v>16</v>
      </c>
      <c r="C73" s="96" t="s">
        <v>227</v>
      </c>
      <c r="D73" s="96" t="s">
        <v>36</v>
      </c>
      <c r="E73" s="96" t="s">
        <v>37</v>
      </c>
      <c r="F73" s="96" t="s">
        <v>709</v>
      </c>
      <c r="G73" s="96" t="s">
        <v>2</v>
      </c>
      <c r="H73" s="97"/>
      <c r="I73" s="96" t="s">
        <v>753</v>
      </c>
      <c r="J73" s="96" t="s">
        <v>794</v>
      </c>
      <c r="K73" s="115" t="s">
        <v>533</v>
      </c>
      <c r="L73" s="96" t="s">
        <v>301</v>
      </c>
      <c r="M73" s="96" t="s">
        <v>36</v>
      </c>
      <c r="N73" s="96" t="s">
        <v>37</v>
      </c>
      <c r="O73" s="96" t="s">
        <v>534</v>
      </c>
      <c r="P73" s="97"/>
      <c r="Q73" s="97"/>
      <c r="R73" s="96" t="s">
        <v>11</v>
      </c>
      <c r="S73" s="98">
        <v>4</v>
      </c>
      <c r="T73" s="99">
        <v>3000</v>
      </c>
      <c r="U73" s="99">
        <v>5700</v>
      </c>
      <c r="V73" s="100"/>
      <c r="W73" s="101">
        <f>SUM(Tabela13[[#This Row],[Strefa 1]:[Strefa 3]])</f>
        <v>8700</v>
      </c>
    </row>
    <row r="74" spans="2:23" ht="38.25" x14ac:dyDescent="0.2">
      <c r="B74" s="96" t="s">
        <v>16</v>
      </c>
      <c r="C74" s="96" t="s">
        <v>227</v>
      </c>
      <c r="D74" s="96" t="s">
        <v>36</v>
      </c>
      <c r="E74" s="96" t="s">
        <v>37</v>
      </c>
      <c r="F74" s="96" t="s">
        <v>709</v>
      </c>
      <c r="G74" s="96" t="s">
        <v>2</v>
      </c>
      <c r="H74" s="97"/>
      <c r="I74" s="96" t="s">
        <v>753</v>
      </c>
      <c r="J74" s="96" t="s">
        <v>794</v>
      </c>
      <c r="K74" s="115" t="s">
        <v>407</v>
      </c>
      <c r="L74" s="96" t="s">
        <v>301</v>
      </c>
      <c r="M74" s="96" t="s">
        <v>180</v>
      </c>
      <c r="N74" s="96" t="s">
        <v>37</v>
      </c>
      <c r="O74" s="96" t="s">
        <v>408</v>
      </c>
      <c r="P74" s="96" t="s">
        <v>409</v>
      </c>
      <c r="Q74" s="97"/>
      <c r="R74" s="96" t="s">
        <v>11</v>
      </c>
      <c r="S74" s="98">
        <v>4</v>
      </c>
      <c r="T74" s="99">
        <v>33600</v>
      </c>
      <c r="U74" s="99">
        <v>67200</v>
      </c>
      <c r="V74" s="100"/>
      <c r="W74" s="101">
        <f>SUM(Tabela13[[#This Row],[Strefa 1]:[Strefa 3]])</f>
        <v>100800</v>
      </c>
    </row>
    <row r="75" spans="2:23" ht="38.25" x14ac:dyDescent="0.2">
      <c r="B75" s="96" t="s">
        <v>16</v>
      </c>
      <c r="C75" s="96" t="s">
        <v>227</v>
      </c>
      <c r="D75" s="96" t="s">
        <v>36</v>
      </c>
      <c r="E75" s="96" t="s">
        <v>37</v>
      </c>
      <c r="F75" s="96" t="s">
        <v>709</v>
      </c>
      <c r="G75" s="96" t="s">
        <v>2</v>
      </c>
      <c r="H75" s="97"/>
      <c r="I75" s="96" t="s">
        <v>753</v>
      </c>
      <c r="J75" s="96" t="s">
        <v>794</v>
      </c>
      <c r="K75" s="115" t="s">
        <v>415</v>
      </c>
      <c r="L75" s="96" t="s">
        <v>301</v>
      </c>
      <c r="M75" s="96" t="s">
        <v>180</v>
      </c>
      <c r="N75" s="96" t="s">
        <v>37</v>
      </c>
      <c r="O75" s="96" t="s">
        <v>408</v>
      </c>
      <c r="P75" s="96" t="s">
        <v>416</v>
      </c>
      <c r="Q75" s="97"/>
      <c r="R75" s="96" t="s">
        <v>11</v>
      </c>
      <c r="S75" s="98">
        <v>4</v>
      </c>
      <c r="T75" s="99">
        <v>13500</v>
      </c>
      <c r="U75" s="99">
        <v>26700</v>
      </c>
      <c r="V75" s="100"/>
      <c r="W75" s="101">
        <f>SUM(Tabela13[[#This Row],[Strefa 1]:[Strefa 3]])</f>
        <v>40200</v>
      </c>
    </row>
    <row r="76" spans="2:23" ht="38.25" x14ac:dyDescent="0.2">
      <c r="B76" s="96" t="s">
        <v>16</v>
      </c>
      <c r="C76" s="96" t="s">
        <v>227</v>
      </c>
      <c r="D76" s="96" t="s">
        <v>36</v>
      </c>
      <c r="E76" s="96" t="s">
        <v>37</v>
      </c>
      <c r="F76" s="96" t="s">
        <v>709</v>
      </c>
      <c r="G76" s="96" t="s">
        <v>2</v>
      </c>
      <c r="H76" s="97"/>
      <c r="I76" s="96" t="s">
        <v>753</v>
      </c>
      <c r="J76" s="96" t="s">
        <v>794</v>
      </c>
      <c r="K76" s="115" t="s">
        <v>539</v>
      </c>
      <c r="L76" s="96" t="s">
        <v>301</v>
      </c>
      <c r="M76" s="96" t="s">
        <v>180</v>
      </c>
      <c r="N76" s="96" t="s">
        <v>37</v>
      </c>
      <c r="O76" s="96" t="s">
        <v>408</v>
      </c>
      <c r="P76" s="96" t="s">
        <v>540</v>
      </c>
      <c r="Q76" s="97"/>
      <c r="R76" s="96" t="s">
        <v>11</v>
      </c>
      <c r="S76" s="98">
        <v>4</v>
      </c>
      <c r="T76" s="99">
        <v>1200</v>
      </c>
      <c r="U76" s="99">
        <v>2100</v>
      </c>
      <c r="V76" s="100"/>
      <c r="W76" s="101">
        <f>SUM(Tabela13[[#This Row],[Strefa 1]:[Strefa 3]])</f>
        <v>3300</v>
      </c>
    </row>
    <row r="77" spans="2:23" ht="38.25" x14ac:dyDescent="0.2">
      <c r="B77" s="96" t="s">
        <v>16</v>
      </c>
      <c r="C77" s="96" t="s">
        <v>227</v>
      </c>
      <c r="D77" s="96" t="s">
        <v>36</v>
      </c>
      <c r="E77" s="96" t="s">
        <v>37</v>
      </c>
      <c r="F77" s="96" t="s">
        <v>709</v>
      </c>
      <c r="G77" s="96" t="s">
        <v>2</v>
      </c>
      <c r="H77" s="97"/>
      <c r="I77" s="96" t="s">
        <v>753</v>
      </c>
      <c r="J77" s="96" t="s">
        <v>794</v>
      </c>
      <c r="K77" s="115" t="s">
        <v>430</v>
      </c>
      <c r="L77" s="96" t="s">
        <v>301</v>
      </c>
      <c r="M77" s="96" t="s">
        <v>180</v>
      </c>
      <c r="N77" s="96" t="s">
        <v>37</v>
      </c>
      <c r="O77" s="96" t="s">
        <v>431</v>
      </c>
      <c r="P77" s="97"/>
      <c r="Q77" s="97"/>
      <c r="R77" s="96" t="s">
        <v>11</v>
      </c>
      <c r="S77" s="98">
        <v>4</v>
      </c>
      <c r="T77" s="99">
        <v>25800</v>
      </c>
      <c r="U77" s="99">
        <v>44700</v>
      </c>
      <c r="V77" s="100"/>
      <c r="W77" s="101">
        <f>SUM(Tabela13[[#This Row],[Strefa 1]:[Strefa 3]])</f>
        <v>70500</v>
      </c>
    </row>
    <row r="78" spans="2:23" ht="38.25" x14ac:dyDescent="0.2">
      <c r="B78" s="96" t="s">
        <v>16</v>
      </c>
      <c r="C78" s="96" t="s">
        <v>227</v>
      </c>
      <c r="D78" s="96" t="s">
        <v>36</v>
      </c>
      <c r="E78" s="96" t="s">
        <v>37</v>
      </c>
      <c r="F78" s="96" t="s">
        <v>709</v>
      </c>
      <c r="G78" s="96" t="s">
        <v>2</v>
      </c>
      <c r="H78" s="97"/>
      <c r="I78" s="96" t="s">
        <v>753</v>
      </c>
      <c r="J78" s="96" t="s">
        <v>794</v>
      </c>
      <c r="K78" s="115" t="s">
        <v>406</v>
      </c>
      <c r="L78" s="96" t="s">
        <v>301</v>
      </c>
      <c r="M78" s="96" t="s">
        <v>36</v>
      </c>
      <c r="N78" s="96" t="s">
        <v>37</v>
      </c>
      <c r="O78" s="96" t="s">
        <v>293</v>
      </c>
      <c r="P78" s="97"/>
      <c r="Q78" s="97"/>
      <c r="R78" s="96" t="s">
        <v>11</v>
      </c>
      <c r="S78" s="98">
        <v>12</v>
      </c>
      <c r="T78" s="99">
        <v>30000</v>
      </c>
      <c r="U78" s="99">
        <v>60900</v>
      </c>
      <c r="V78" s="100"/>
      <c r="W78" s="101">
        <f>SUM(Tabela13[[#This Row],[Strefa 1]:[Strefa 3]])</f>
        <v>90900</v>
      </c>
    </row>
    <row r="79" spans="2:23" ht="38.25" x14ac:dyDescent="0.2">
      <c r="B79" s="96" t="s">
        <v>16</v>
      </c>
      <c r="C79" s="96" t="s">
        <v>227</v>
      </c>
      <c r="D79" s="96" t="s">
        <v>36</v>
      </c>
      <c r="E79" s="96" t="s">
        <v>37</v>
      </c>
      <c r="F79" s="96" t="s">
        <v>709</v>
      </c>
      <c r="G79" s="96" t="s">
        <v>2</v>
      </c>
      <c r="H79" s="97"/>
      <c r="I79" s="96" t="s">
        <v>753</v>
      </c>
      <c r="J79" s="96" t="s">
        <v>794</v>
      </c>
      <c r="K79" s="118" t="s">
        <v>777</v>
      </c>
      <c r="L79" s="96" t="s">
        <v>301</v>
      </c>
      <c r="M79" s="96" t="s">
        <v>36</v>
      </c>
      <c r="N79" s="96" t="s">
        <v>37</v>
      </c>
      <c r="O79" s="96" t="s">
        <v>293</v>
      </c>
      <c r="P79" s="96"/>
      <c r="Q79" s="96"/>
      <c r="R79" s="96" t="s">
        <v>11</v>
      </c>
      <c r="S79" s="98">
        <v>8</v>
      </c>
      <c r="T79" s="99">
        <v>18900</v>
      </c>
      <c r="U79" s="99">
        <v>43500</v>
      </c>
      <c r="V79" s="100"/>
      <c r="W79" s="116">
        <f>SUM(Tabela13[[#This Row],[Strefa 1]:[Strefa 3]])</f>
        <v>62400</v>
      </c>
    </row>
    <row r="80" spans="2:23" ht="38.25" x14ac:dyDescent="0.2">
      <c r="B80" s="96" t="s">
        <v>16</v>
      </c>
      <c r="C80" s="96" t="s">
        <v>227</v>
      </c>
      <c r="D80" s="96" t="s">
        <v>36</v>
      </c>
      <c r="E80" s="96" t="s">
        <v>37</v>
      </c>
      <c r="F80" s="96" t="s">
        <v>709</v>
      </c>
      <c r="G80" s="96" t="s">
        <v>2</v>
      </c>
      <c r="H80" s="97"/>
      <c r="I80" s="96" t="s">
        <v>753</v>
      </c>
      <c r="J80" s="96" t="s">
        <v>794</v>
      </c>
      <c r="K80" s="115" t="s">
        <v>342</v>
      </c>
      <c r="L80" s="96" t="s">
        <v>301</v>
      </c>
      <c r="M80" s="96" t="s">
        <v>343</v>
      </c>
      <c r="N80" s="96" t="s">
        <v>37</v>
      </c>
      <c r="O80" s="96" t="s">
        <v>769</v>
      </c>
      <c r="P80" s="96" t="s">
        <v>2</v>
      </c>
      <c r="Q80" s="97"/>
      <c r="R80" s="96" t="s">
        <v>6</v>
      </c>
      <c r="S80" s="98">
        <v>1.5</v>
      </c>
      <c r="T80" s="99">
        <v>4500</v>
      </c>
      <c r="U80" s="99">
        <v>14700</v>
      </c>
      <c r="V80" s="100"/>
      <c r="W80" s="101">
        <f>SUM(Tabela13[[#This Row],[Strefa 1]:[Strefa 3]])</f>
        <v>19200</v>
      </c>
    </row>
    <row r="81" spans="2:23" ht="38.25" x14ac:dyDescent="0.2">
      <c r="B81" s="96" t="s">
        <v>16</v>
      </c>
      <c r="C81" s="96" t="s">
        <v>227</v>
      </c>
      <c r="D81" s="96" t="s">
        <v>36</v>
      </c>
      <c r="E81" s="96" t="s">
        <v>37</v>
      </c>
      <c r="F81" s="96" t="s">
        <v>709</v>
      </c>
      <c r="G81" s="96" t="s">
        <v>2</v>
      </c>
      <c r="H81" s="97"/>
      <c r="I81" s="96" t="s">
        <v>753</v>
      </c>
      <c r="J81" s="96" t="s">
        <v>794</v>
      </c>
      <c r="K81" s="115" t="s">
        <v>344</v>
      </c>
      <c r="L81" s="96" t="s">
        <v>301</v>
      </c>
      <c r="M81" s="96" t="s">
        <v>343</v>
      </c>
      <c r="N81" s="96" t="s">
        <v>37</v>
      </c>
      <c r="O81" s="96" t="s">
        <v>769</v>
      </c>
      <c r="P81" s="96" t="s">
        <v>3</v>
      </c>
      <c r="Q81" s="97"/>
      <c r="R81" s="96" t="s">
        <v>6</v>
      </c>
      <c r="S81" s="98">
        <v>1.5</v>
      </c>
      <c r="T81" s="99">
        <v>1500</v>
      </c>
      <c r="U81" s="99">
        <v>4500</v>
      </c>
      <c r="V81" s="100"/>
      <c r="W81" s="101">
        <f>SUM(Tabela13[[#This Row],[Strefa 1]:[Strefa 3]])</f>
        <v>6000</v>
      </c>
    </row>
    <row r="82" spans="2:23" ht="38.25" x14ac:dyDescent="0.2">
      <c r="B82" s="96" t="s">
        <v>16</v>
      </c>
      <c r="C82" s="96" t="s">
        <v>227</v>
      </c>
      <c r="D82" s="96" t="s">
        <v>36</v>
      </c>
      <c r="E82" s="96" t="s">
        <v>37</v>
      </c>
      <c r="F82" s="96" t="s">
        <v>709</v>
      </c>
      <c r="G82" s="96" t="s">
        <v>2</v>
      </c>
      <c r="H82" s="97"/>
      <c r="I82" s="96" t="s">
        <v>753</v>
      </c>
      <c r="J82" s="96" t="s">
        <v>794</v>
      </c>
      <c r="K82" s="115" t="s">
        <v>451</v>
      </c>
      <c r="L82" s="96" t="s">
        <v>301</v>
      </c>
      <c r="M82" s="96" t="s">
        <v>180</v>
      </c>
      <c r="N82" s="96" t="s">
        <v>37</v>
      </c>
      <c r="O82" s="96" t="s">
        <v>452</v>
      </c>
      <c r="P82" s="97"/>
      <c r="Q82" s="97"/>
      <c r="R82" s="96" t="s">
        <v>11</v>
      </c>
      <c r="S82" s="98">
        <v>3</v>
      </c>
      <c r="T82" s="99">
        <v>18000</v>
      </c>
      <c r="U82" s="99">
        <v>33000</v>
      </c>
      <c r="V82" s="100"/>
      <c r="W82" s="101">
        <f>SUM(Tabela13[[#This Row],[Strefa 1]:[Strefa 3]])</f>
        <v>51000</v>
      </c>
    </row>
    <row r="83" spans="2:23" ht="38.25" x14ac:dyDescent="0.2">
      <c r="B83" s="96" t="s">
        <v>16</v>
      </c>
      <c r="C83" s="96" t="s">
        <v>227</v>
      </c>
      <c r="D83" s="96" t="s">
        <v>36</v>
      </c>
      <c r="E83" s="96" t="s">
        <v>37</v>
      </c>
      <c r="F83" s="96" t="s">
        <v>709</v>
      </c>
      <c r="G83" s="96" t="s">
        <v>2</v>
      </c>
      <c r="H83" s="97"/>
      <c r="I83" s="96" t="s">
        <v>753</v>
      </c>
      <c r="J83" s="96" t="s">
        <v>794</v>
      </c>
      <c r="K83" s="115" t="s">
        <v>394</v>
      </c>
      <c r="L83" s="96" t="s">
        <v>301</v>
      </c>
      <c r="M83" s="96" t="s">
        <v>36</v>
      </c>
      <c r="N83" s="96" t="s">
        <v>37</v>
      </c>
      <c r="O83" s="96" t="s">
        <v>395</v>
      </c>
      <c r="P83" s="97"/>
      <c r="Q83" s="97"/>
      <c r="R83" s="96" t="s">
        <v>11</v>
      </c>
      <c r="S83" s="98">
        <v>3</v>
      </c>
      <c r="T83" s="99">
        <v>27900</v>
      </c>
      <c r="U83" s="99">
        <v>55200</v>
      </c>
      <c r="V83" s="100"/>
      <c r="W83" s="101">
        <f>SUM(Tabela13[[#This Row],[Strefa 1]:[Strefa 3]])</f>
        <v>83100</v>
      </c>
    </row>
    <row r="84" spans="2:23" ht="38.25" x14ac:dyDescent="0.2">
      <c r="B84" s="96" t="s">
        <v>16</v>
      </c>
      <c r="C84" s="96" t="s">
        <v>227</v>
      </c>
      <c r="D84" s="96" t="s">
        <v>36</v>
      </c>
      <c r="E84" s="96" t="s">
        <v>37</v>
      </c>
      <c r="F84" s="96" t="s">
        <v>709</v>
      </c>
      <c r="G84" s="96" t="s">
        <v>2</v>
      </c>
      <c r="H84" s="97"/>
      <c r="I84" s="96" t="s">
        <v>753</v>
      </c>
      <c r="J84" s="96" t="s">
        <v>794</v>
      </c>
      <c r="K84" s="115" t="s">
        <v>526</v>
      </c>
      <c r="L84" s="96" t="s">
        <v>301</v>
      </c>
      <c r="M84" s="96" t="s">
        <v>36</v>
      </c>
      <c r="N84" s="96" t="s">
        <v>37</v>
      </c>
      <c r="O84" s="96" t="s">
        <v>395</v>
      </c>
      <c r="P84" s="97"/>
      <c r="Q84" s="97"/>
      <c r="R84" s="96" t="s">
        <v>11</v>
      </c>
      <c r="S84" s="98">
        <v>21</v>
      </c>
      <c r="T84" s="99">
        <v>9000</v>
      </c>
      <c r="U84" s="99">
        <v>18600</v>
      </c>
      <c r="V84" s="100"/>
      <c r="W84" s="101">
        <f>SUM(Tabela13[[#This Row],[Strefa 1]:[Strefa 3]])</f>
        <v>27600</v>
      </c>
    </row>
    <row r="85" spans="2:23" ht="38.25" x14ac:dyDescent="0.2">
      <c r="B85" s="96" t="s">
        <v>16</v>
      </c>
      <c r="C85" s="96" t="s">
        <v>227</v>
      </c>
      <c r="D85" s="96" t="s">
        <v>36</v>
      </c>
      <c r="E85" s="96" t="s">
        <v>37</v>
      </c>
      <c r="F85" s="96" t="s">
        <v>709</v>
      </c>
      <c r="G85" s="96" t="s">
        <v>2</v>
      </c>
      <c r="H85" s="97"/>
      <c r="I85" s="96" t="s">
        <v>753</v>
      </c>
      <c r="J85" s="96" t="s">
        <v>794</v>
      </c>
      <c r="K85" s="118" t="s">
        <v>778</v>
      </c>
      <c r="L85" s="96" t="s">
        <v>301</v>
      </c>
      <c r="M85" s="96" t="s">
        <v>36</v>
      </c>
      <c r="N85" s="96" t="s">
        <v>37</v>
      </c>
      <c r="O85" s="96" t="s">
        <v>395</v>
      </c>
      <c r="P85" s="96">
        <v>3</v>
      </c>
      <c r="Q85" s="96"/>
      <c r="R85" s="96" t="s">
        <v>11</v>
      </c>
      <c r="S85" s="98">
        <v>5</v>
      </c>
      <c r="T85" s="99">
        <v>4200</v>
      </c>
      <c r="U85" s="99">
        <v>10800</v>
      </c>
      <c r="V85" s="96"/>
      <c r="W85" s="101">
        <f>SUM(Tabela13[[#This Row],[Strefa 1]:[Strefa 3]])</f>
        <v>15000</v>
      </c>
    </row>
    <row r="86" spans="2:23" ht="38.25" x14ac:dyDescent="0.2">
      <c r="B86" s="96" t="s">
        <v>16</v>
      </c>
      <c r="C86" s="96" t="s">
        <v>227</v>
      </c>
      <c r="D86" s="96" t="s">
        <v>36</v>
      </c>
      <c r="E86" s="96" t="s">
        <v>37</v>
      </c>
      <c r="F86" s="96" t="s">
        <v>709</v>
      </c>
      <c r="G86" s="96" t="s">
        <v>2</v>
      </c>
      <c r="H86" s="97"/>
      <c r="I86" s="96" t="s">
        <v>753</v>
      </c>
      <c r="J86" s="96" t="s">
        <v>794</v>
      </c>
      <c r="K86" s="115" t="s">
        <v>417</v>
      </c>
      <c r="L86" s="96" t="s">
        <v>301</v>
      </c>
      <c r="M86" s="96" t="s">
        <v>47</v>
      </c>
      <c r="N86" s="96" t="s">
        <v>37</v>
      </c>
      <c r="O86" s="96" t="s">
        <v>418</v>
      </c>
      <c r="P86" s="97"/>
      <c r="Q86" s="97"/>
      <c r="R86" s="96" t="s">
        <v>11</v>
      </c>
      <c r="S86" s="98">
        <v>3</v>
      </c>
      <c r="T86" s="99">
        <v>16800</v>
      </c>
      <c r="U86" s="99">
        <v>33300</v>
      </c>
      <c r="V86" s="100"/>
      <c r="W86" s="101">
        <f>SUM(Tabela13[[#This Row],[Strefa 1]:[Strefa 3]])</f>
        <v>50100</v>
      </c>
    </row>
    <row r="87" spans="2:23" ht="38.25" x14ac:dyDescent="0.2">
      <c r="B87" s="96" t="s">
        <v>16</v>
      </c>
      <c r="C87" s="96" t="s">
        <v>227</v>
      </c>
      <c r="D87" s="96" t="s">
        <v>36</v>
      </c>
      <c r="E87" s="96" t="s">
        <v>37</v>
      </c>
      <c r="F87" s="96" t="s">
        <v>709</v>
      </c>
      <c r="G87" s="96" t="s">
        <v>2</v>
      </c>
      <c r="H87" s="97"/>
      <c r="I87" s="96" t="s">
        <v>753</v>
      </c>
      <c r="J87" s="96" t="s">
        <v>794</v>
      </c>
      <c r="K87" s="115" t="s">
        <v>396</v>
      </c>
      <c r="L87" s="96" t="s">
        <v>301</v>
      </c>
      <c r="M87" s="96" t="s">
        <v>36</v>
      </c>
      <c r="N87" s="96" t="s">
        <v>37</v>
      </c>
      <c r="O87" s="96" t="s">
        <v>397</v>
      </c>
      <c r="P87" s="97"/>
      <c r="Q87" s="97"/>
      <c r="R87" s="96" t="s">
        <v>11</v>
      </c>
      <c r="S87" s="98">
        <v>2</v>
      </c>
      <c r="T87" s="99">
        <v>24300</v>
      </c>
      <c r="U87" s="99">
        <v>42600</v>
      </c>
      <c r="V87" s="100"/>
      <c r="W87" s="101">
        <f>SUM(Tabela13[[#This Row],[Strefa 1]:[Strefa 3]])</f>
        <v>66900</v>
      </c>
    </row>
    <row r="88" spans="2:23" ht="38.25" x14ac:dyDescent="0.2">
      <c r="B88" s="96" t="s">
        <v>16</v>
      </c>
      <c r="C88" s="96" t="s">
        <v>227</v>
      </c>
      <c r="D88" s="96" t="s">
        <v>36</v>
      </c>
      <c r="E88" s="96" t="s">
        <v>37</v>
      </c>
      <c r="F88" s="96" t="s">
        <v>709</v>
      </c>
      <c r="G88" s="96" t="s">
        <v>2</v>
      </c>
      <c r="H88" s="97"/>
      <c r="I88" s="96" t="s">
        <v>753</v>
      </c>
      <c r="J88" s="96" t="s">
        <v>794</v>
      </c>
      <c r="K88" s="115" t="s">
        <v>472</v>
      </c>
      <c r="L88" s="96" t="s">
        <v>301</v>
      </c>
      <c r="M88" s="96" t="s">
        <v>36</v>
      </c>
      <c r="N88" s="96" t="s">
        <v>37</v>
      </c>
      <c r="O88" s="96" t="s">
        <v>473</v>
      </c>
      <c r="P88" s="97"/>
      <c r="Q88" s="97"/>
      <c r="R88" s="96" t="s">
        <v>11</v>
      </c>
      <c r="S88" s="98">
        <v>4</v>
      </c>
      <c r="T88" s="99">
        <v>1500</v>
      </c>
      <c r="U88" s="99">
        <v>2700</v>
      </c>
      <c r="V88" s="100"/>
      <c r="W88" s="101">
        <f>SUM(Tabela13[[#This Row],[Strefa 1]:[Strefa 3]])</f>
        <v>4200</v>
      </c>
    </row>
    <row r="89" spans="2:23" ht="38.25" x14ac:dyDescent="0.2">
      <c r="B89" s="96" t="s">
        <v>16</v>
      </c>
      <c r="C89" s="96" t="s">
        <v>227</v>
      </c>
      <c r="D89" s="96" t="s">
        <v>36</v>
      </c>
      <c r="E89" s="96" t="s">
        <v>37</v>
      </c>
      <c r="F89" s="96" t="s">
        <v>709</v>
      </c>
      <c r="G89" s="96" t="s">
        <v>2</v>
      </c>
      <c r="H89" s="97"/>
      <c r="I89" s="96" t="s">
        <v>753</v>
      </c>
      <c r="J89" s="96" t="s">
        <v>794</v>
      </c>
      <c r="K89" s="115" t="s">
        <v>437</v>
      </c>
      <c r="L89" s="96" t="s">
        <v>301</v>
      </c>
      <c r="M89" s="96" t="s">
        <v>81</v>
      </c>
      <c r="N89" s="96" t="s">
        <v>37</v>
      </c>
      <c r="O89" s="96" t="s">
        <v>438</v>
      </c>
      <c r="P89" s="97"/>
      <c r="Q89" s="97"/>
      <c r="R89" s="96" t="s">
        <v>11</v>
      </c>
      <c r="S89" s="98">
        <v>4</v>
      </c>
      <c r="T89" s="99">
        <v>4800</v>
      </c>
      <c r="U89" s="99">
        <v>7200</v>
      </c>
      <c r="V89" s="100"/>
      <c r="W89" s="101">
        <f>SUM(Tabela13[[#This Row],[Strefa 1]:[Strefa 3]])</f>
        <v>12000</v>
      </c>
    </row>
    <row r="90" spans="2:23" ht="38.25" x14ac:dyDescent="0.2">
      <c r="B90" s="96" t="s">
        <v>16</v>
      </c>
      <c r="C90" s="96" t="s">
        <v>227</v>
      </c>
      <c r="D90" s="96" t="s">
        <v>36</v>
      </c>
      <c r="E90" s="96" t="s">
        <v>37</v>
      </c>
      <c r="F90" s="96" t="s">
        <v>709</v>
      </c>
      <c r="G90" s="96" t="s">
        <v>2</v>
      </c>
      <c r="H90" s="97"/>
      <c r="I90" s="96" t="s">
        <v>753</v>
      </c>
      <c r="J90" s="96" t="s">
        <v>794</v>
      </c>
      <c r="K90" s="115" t="s">
        <v>446</v>
      </c>
      <c r="L90" s="96" t="s">
        <v>301</v>
      </c>
      <c r="M90" s="96" t="s">
        <v>36</v>
      </c>
      <c r="N90" s="96" t="s">
        <v>37</v>
      </c>
      <c r="O90" s="96" t="s">
        <v>311</v>
      </c>
      <c r="P90" s="97"/>
      <c r="Q90" s="97"/>
      <c r="R90" s="96" t="s">
        <v>11</v>
      </c>
      <c r="S90" s="98">
        <v>20</v>
      </c>
      <c r="T90" s="99">
        <v>6000</v>
      </c>
      <c r="U90" s="99">
        <v>12000</v>
      </c>
      <c r="V90" s="100"/>
      <c r="W90" s="101">
        <f>SUM(Tabela13[[#This Row],[Strefa 1]:[Strefa 3]])</f>
        <v>18000</v>
      </c>
    </row>
    <row r="91" spans="2:23" ht="38.25" x14ac:dyDescent="0.2">
      <c r="B91" s="96" t="s">
        <v>16</v>
      </c>
      <c r="C91" s="96" t="s">
        <v>227</v>
      </c>
      <c r="D91" s="96" t="s">
        <v>36</v>
      </c>
      <c r="E91" s="96" t="s">
        <v>37</v>
      </c>
      <c r="F91" s="96" t="s">
        <v>709</v>
      </c>
      <c r="G91" s="96" t="s">
        <v>2</v>
      </c>
      <c r="H91" s="97"/>
      <c r="I91" s="96" t="s">
        <v>753</v>
      </c>
      <c r="J91" s="96" t="s">
        <v>794</v>
      </c>
      <c r="K91" s="118" t="s">
        <v>779</v>
      </c>
      <c r="L91" s="96" t="s">
        <v>301</v>
      </c>
      <c r="M91" s="96" t="s">
        <v>36</v>
      </c>
      <c r="N91" s="96" t="s">
        <v>37</v>
      </c>
      <c r="O91" s="96" t="s">
        <v>780</v>
      </c>
      <c r="P91" s="96"/>
      <c r="Q91" s="96"/>
      <c r="R91" s="96" t="s">
        <v>11</v>
      </c>
      <c r="S91" s="98">
        <v>7</v>
      </c>
      <c r="T91" s="99">
        <v>16800</v>
      </c>
      <c r="U91" s="99">
        <v>38400</v>
      </c>
      <c r="V91" s="96"/>
      <c r="W91" s="116">
        <f>SUM(Tabela13[[#This Row],[Strefa 1]:[Strefa 3]])</f>
        <v>55200</v>
      </c>
    </row>
    <row r="92" spans="2:23" ht="38.25" x14ac:dyDescent="0.2">
      <c r="B92" s="96" t="s">
        <v>16</v>
      </c>
      <c r="C92" s="96" t="s">
        <v>227</v>
      </c>
      <c r="D92" s="96" t="s">
        <v>36</v>
      </c>
      <c r="E92" s="96" t="s">
        <v>37</v>
      </c>
      <c r="F92" s="96" t="s">
        <v>709</v>
      </c>
      <c r="G92" s="96" t="s">
        <v>2</v>
      </c>
      <c r="H92" s="97"/>
      <c r="I92" s="96" t="s">
        <v>753</v>
      </c>
      <c r="J92" s="96" t="s">
        <v>794</v>
      </c>
      <c r="K92" s="118" t="s">
        <v>782</v>
      </c>
      <c r="L92" s="96" t="s">
        <v>301</v>
      </c>
      <c r="M92" s="96" t="s">
        <v>36</v>
      </c>
      <c r="N92" s="96" t="s">
        <v>37</v>
      </c>
      <c r="O92" s="96" t="s">
        <v>781</v>
      </c>
      <c r="P92" s="96"/>
      <c r="Q92" s="96"/>
      <c r="R92" s="96" t="s">
        <v>11</v>
      </c>
      <c r="S92" s="98">
        <v>13</v>
      </c>
      <c r="T92" s="99">
        <v>7200</v>
      </c>
      <c r="U92" s="99">
        <v>15900</v>
      </c>
      <c r="V92" s="100"/>
      <c r="W92" s="116">
        <f>SUM(Tabela13[[#This Row],[Strefa 1]:[Strefa 3]])</f>
        <v>23100</v>
      </c>
    </row>
    <row r="93" spans="2:23" ht="38.25" x14ac:dyDescent="0.2">
      <c r="B93" s="96" t="s">
        <v>16</v>
      </c>
      <c r="C93" s="96" t="s">
        <v>227</v>
      </c>
      <c r="D93" s="96" t="s">
        <v>36</v>
      </c>
      <c r="E93" s="96" t="s">
        <v>37</v>
      </c>
      <c r="F93" s="96" t="s">
        <v>709</v>
      </c>
      <c r="G93" s="96" t="s">
        <v>2</v>
      </c>
      <c r="H93" s="97"/>
      <c r="I93" s="96" t="s">
        <v>753</v>
      </c>
      <c r="J93" s="96" t="s">
        <v>794</v>
      </c>
      <c r="K93" s="115" t="s">
        <v>375</v>
      </c>
      <c r="L93" s="96" t="s">
        <v>301</v>
      </c>
      <c r="M93" s="96" t="s">
        <v>36</v>
      </c>
      <c r="N93" s="96" t="s">
        <v>37</v>
      </c>
      <c r="O93" s="96" t="s">
        <v>376</v>
      </c>
      <c r="P93" s="96" t="s">
        <v>377</v>
      </c>
      <c r="Q93" s="96" t="s">
        <v>208</v>
      </c>
      <c r="R93" s="96" t="s">
        <v>11</v>
      </c>
      <c r="S93" s="98">
        <v>12</v>
      </c>
      <c r="T93" s="99">
        <v>38400</v>
      </c>
      <c r="U93" s="99">
        <v>71400</v>
      </c>
      <c r="V93" s="100"/>
      <c r="W93" s="101">
        <f>SUM(Tabela13[[#This Row],[Strefa 1]:[Strefa 3]])</f>
        <v>109800</v>
      </c>
    </row>
    <row r="94" spans="2:23" ht="38.25" x14ac:dyDescent="0.2">
      <c r="B94" s="96" t="s">
        <v>16</v>
      </c>
      <c r="C94" s="96" t="s">
        <v>227</v>
      </c>
      <c r="D94" s="96" t="s">
        <v>36</v>
      </c>
      <c r="E94" s="96" t="s">
        <v>37</v>
      </c>
      <c r="F94" s="96" t="s">
        <v>709</v>
      </c>
      <c r="G94" s="96" t="s">
        <v>2</v>
      </c>
      <c r="H94" s="97"/>
      <c r="I94" s="96" t="s">
        <v>753</v>
      </c>
      <c r="J94" s="96" t="s">
        <v>794</v>
      </c>
      <c r="K94" s="115" t="s">
        <v>784</v>
      </c>
      <c r="L94" s="96" t="s">
        <v>301</v>
      </c>
      <c r="M94" s="96" t="s">
        <v>36</v>
      </c>
      <c r="N94" s="96" t="s">
        <v>37</v>
      </c>
      <c r="O94" s="96" t="s">
        <v>783</v>
      </c>
      <c r="P94" s="96"/>
      <c r="Q94" s="96"/>
      <c r="R94" s="96" t="s">
        <v>11</v>
      </c>
      <c r="S94" s="98">
        <v>3</v>
      </c>
      <c r="T94" s="99">
        <v>5400</v>
      </c>
      <c r="U94" s="99">
        <v>12300</v>
      </c>
      <c r="V94" s="100"/>
      <c r="W94" s="116">
        <f>SUM(Tabela13[[#This Row],[Strefa 1]:[Strefa 3]])</f>
        <v>17700</v>
      </c>
    </row>
    <row r="95" spans="2:23" ht="38.25" x14ac:dyDescent="0.2">
      <c r="B95" s="96" t="s">
        <v>16</v>
      </c>
      <c r="C95" s="96" t="s">
        <v>227</v>
      </c>
      <c r="D95" s="96" t="s">
        <v>36</v>
      </c>
      <c r="E95" s="96" t="s">
        <v>37</v>
      </c>
      <c r="F95" s="96" t="s">
        <v>709</v>
      </c>
      <c r="G95" s="96" t="s">
        <v>2</v>
      </c>
      <c r="H95" s="97"/>
      <c r="I95" s="96" t="s">
        <v>753</v>
      </c>
      <c r="J95" s="96" t="s">
        <v>794</v>
      </c>
      <c r="K95" s="115" t="s">
        <v>486</v>
      </c>
      <c r="L95" s="96" t="s">
        <v>301</v>
      </c>
      <c r="M95" s="96" t="s">
        <v>36</v>
      </c>
      <c r="N95" s="96" t="s">
        <v>37</v>
      </c>
      <c r="O95" s="96" t="s">
        <v>487</v>
      </c>
      <c r="P95" s="97"/>
      <c r="Q95" s="97"/>
      <c r="R95" s="96" t="s">
        <v>11</v>
      </c>
      <c r="S95" s="98">
        <v>9</v>
      </c>
      <c r="T95" s="99">
        <v>14100</v>
      </c>
      <c r="U95" s="99">
        <v>23100</v>
      </c>
      <c r="V95" s="100"/>
      <c r="W95" s="101">
        <f>SUM(Tabela13[[#This Row],[Strefa 1]:[Strefa 3]])</f>
        <v>37200</v>
      </c>
    </row>
    <row r="96" spans="2:23" ht="38.25" x14ac:dyDescent="0.2">
      <c r="B96" s="96" t="s">
        <v>16</v>
      </c>
      <c r="C96" s="96" t="s">
        <v>227</v>
      </c>
      <c r="D96" s="96" t="s">
        <v>36</v>
      </c>
      <c r="E96" s="96" t="s">
        <v>37</v>
      </c>
      <c r="F96" s="96" t="s">
        <v>709</v>
      </c>
      <c r="G96" s="96" t="s">
        <v>2</v>
      </c>
      <c r="H96" s="97"/>
      <c r="I96" s="96" t="s">
        <v>753</v>
      </c>
      <c r="J96" s="96" t="s">
        <v>794</v>
      </c>
      <c r="K96" s="115" t="s">
        <v>434</v>
      </c>
      <c r="L96" s="96" t="s">
        <v>301</v>
      </c>
      <c r="M96" s="96" t="s">
        <v>180</v>
      </c>
      <c r="N96" s="96" t="s">
        <v>37</v>
      </c>
      <c r="O96" s="96" t="s">
        <v>435</v>
      </c>
      <c r="P96" s="96" t="s">
        <v>436</v>
      </c>
      <c r="Q96" s="97"/>
      <c r="R96" s="96" t="s">
        <v>11</v>
      </c>
      <c r="S96" s="98">
        <v>5.5</v>
      </c>
      <c r="T96" s="99">
        <v>15300</v>
      </c>
      <c r="U96" s="99">
        <v>26700</v>
      </c>
      <c r="V96" s="100"/>
      <c r="W96" s="101">
        <f>SUM(Tabela13[[#This Row],[Strefa 1]:[Strefa 3]])</f>
        <v>42000</v>
      </c>
    </row>
    <row r="97" spans="2:23" ht="38.25" x14ac:dyDescent="0.2">
      <c r="B97" s="96" t="s">
        <v>16</v>
      </c>
      <c r="C97" s="96" t="s">
        <v>227</v>
      </c>
      <c r="D97" s="96" t="s">
        <v>36</v>
      </c>
      <c r="E97" s="96" t="s">
        <v>37</v>
      </c>
      <c r="F97" s="96" t="s">
        <v>709</v>
      </c>
      <c r="G97" s="96" t="s">
        <v>2</v>
      </c>
      <c r="H97" s="97"/>
      <c r="I97" s="96" t="s">
        <v>753</v>
      </c>
      <c r="J97" s="96" t="s">
        <v>794</v>
      </c>
      <c r="K97" s="115" t="s">
        <v>442</v>
      </c>
      <c r="L97" s="96" t="s">
        <v>301</v>
      </c>
      <c r="M97" s="96" t="s">
        <v>180</v>
      </c>
      <c r="N97" s="96" t="s">
        <v>37</v>
      </c>
      <c r="O97" s="96" t="s">
        <v>435</v>
      </c>
      <c r="P97" s="96" t="s">
        <v>436</v>
      </c>
      <c r="Q97" s="97"/>
      <c r="R97" s="96" t="s">
        <v>11</v>
      </c>
      <c r="S97" s="98">
        <v>5.5</v>
      </c>
      <c r="T97" s="99">
        <v>9300</v>
      </c>
      <c r="U97" s="99">
        <v>16800</v>
      </c>
      <c r="V97" s="100"/>
      <c r="W97" s="101">
        <f>SUM(Tabela13[[#This Row],[Strefa 1]:[Strefa 3]])</f>
        <v>26100</v>
      </c>
    </row>
    <row r="98" spans="2:23" ht="38.25" x14ac:dyDescent="0.2">
      <c r="B98" s="96" t="s">
        <v>16</v>
      </c>
      <c r="C98" s="96" t="s">
        <v>227</v>
      </c>
      <c r="D98" s="96" t="s">
        <v>36</v>
      </c>
      <c r="E98" s="96" t="s">
        <v>37</v>
      </c>
      <c r="F98" s="96" t="s">
        <v>709</v>
      </c>
      <c r="G98" s="96" t="s">
        <v>2</v>
      </c>
      <c r="H98" s="97"/>
      <c r="I98" s="96" t="s">
        <v>753</v>
      </c>
      <c r="J98" s="96" t="s">
        <v>794</v>
      </c>
      <c r="K98" s="115" t="s">
        <v>444</v>
      </c>
      <c r="L98" s="96" t="s">
        <v>301</v>
      </c>
      <c r="M98" s="96" t="s">
        <v>180</v>
      </c>
      <c r="N98" s="96" t="s">
        <v>37</v>
      </c>
      <c r="O98" s="96" t="s">
        <v>435</v>
      </c>
      <c r="P98" s="96" t="s">
        <v>436</v>
      </c>
      <c r="Q98" s="97"/>
      <c r="R98" s="96" t="s">
        <v>11</v>
      </c>
      <c r="S98" s="98">
        <v>5.5</v>
      </c>
      <c r="T98" s="99">
        <v>22200</v>
      </c>
      <c r="U98" s="99">
        <v>38100</v>
      </c>
      <c r="V98" s="100"/>
      <c r="W98" s="101">
        <f>SUM(Tabela13[[#This Row],[Strefa 1]:[Strefa 3]])</f>
        <v>60300</v>
      </c>
    </row>
    <row r="99" spans="2:23" ht="38.25" x14ac:dyDescent="0.2">
      <c r="B99" s="96" t="s">
        <v>16</v>
      </c>
      <c r="C99" s="96" t="s">
        <v>227</v>
      </c>
      <c r="D99" s="96" t="s">
        <v>36</v>
      </c>
      <c r="E99" s="96" t="s">
        <v>37</v>
      </c>
      <c r="F99" s="96" t="s">
        <v>709</v>
      </c>
      <c r="G99" s="96" t="s">
        <v>2</v>
      </c>
      <c r="H99" s="97"/>
      <c r="I99" s="96" t="s">
        <v>753</v>
      </c>
      <c r="J99" s="96" t="s">
        <v>794</v>
      </c>
      <c r="K99" s="115" t="s">
        <v>445</v>
      </c>
      <c r="L99" s="96" t="s">
        <v>301</v>
      </c>
      <c r="M99" s="96" t="s">
        <v>180</v>
      </c>
      <c r="N99" s="96" t="s">
        <v>37</v>
      </c>
      <c r="O99" s="96" t="s">
        <v>435</v>
      </c>
      <c r="P99" s="96" t="s">
        <v>436</v>
      </c>
      <c r="Q99" s="97"/>
      <c r="R99" s="96" t="s">
        <v>11</v>
      </c>
      <c r="S99" s="98">
        <v>5.5</v>
      </c>
      <c r="T99" s="99">
        <v>6600</v>
      </c>
      <c r="U99" s="99">
        <v>11100</v>
      </c>
      <c r="V99" s="100"/>
      <c r="W99" s="101">
        <f>SUM(Tabela13[[#This Row],[Strefa 1]:[Strefa 3]])</f>
        <v>17700</v>
      </c>
    </row>
    <row r="100" spans="2:23" ht="38.25" x14ac:dyDescent="0.2">
      <c r="B100" s="96" t="s">
        <v>16</v>
      </c>
      <c r="C100" s="96" t="s">
        <v>227</v>
      </c>
      <c r="D100" s="96" t="s">
        <v>36</v>
      </c>
      <c r="E100" s="96" t="s">
        <v>37</v>
      </c>
      <c r="F100" s="96" t="s">
        <v>709</v>
      </c>
      <c r="G100" s="96" t="s">
        <v>2</v>
      </c>
      <c r="H100" s="97"/>
      <c r="I100" s="96" t="s">
        <v>753</v>
      </c>
      <c r="J100" s="96" t="s">
        <v>794</v>
      </c>
      <c r="K100" s="115" t="s">
        <v>469</v>
      </c>
      <c r="L100" s="96" t="s">
        <v>301</v>
      </c>
      <c r="M100" s="96" t="s">
        <v>36</v>
      </c>
      <c r="N100" s="96" t="s">
        <v>37</v>
      </c>
      <c r="O100" s="96" t="s">
        <v>435</v>
      </c>
      <c r="P100" s="96" t="s">
        <v>470</v>
      </c>
      <c r="Q100" s="97"/>
      <c r="R100" s="96" t="s">
        <v>11</v>
      </c>
      <c r="S100" s="98">
        <v>3</v>
      </c>
      <c r="T100" s="99">
        <v>2400</v>
      </c>
      <c r="U100" s="99">
        <v>4800</v>
      </c>
      <c r="V100" s="100"/>
      <c r="W100" s="101">
        <f>SUM(Tabela13[[#This Row],[Strefa 1]:[Strefa 3]])</f>
        <v>7200</v>
      </c>
    </row>
    <row r="101" spans="2:23" ht="38.25" x14ac:dyDescent="0.2">
      <c r="B101" s="96" t="s">
        <v>16</v>
      </c>
      <c r="C101" s="96" t="s">
        <v>227</v>
      </c>
      <c r="D101" s="96" t="s">
        <v>36</v>
      </c>
      <c r="E101" s="96" t="s">
        <v>37</v>
      </c>
      <c r="F101" s="96" t="s">
        <v>709</v>
      </c>
      <c r="G101" s="96" t="s">
        <v>2</v>
      </c>
      <c r="H101" s="97"/>
      <c r="I101" s="96" t="s">
        <v>753</v>
      </c>
      <c r="J101" s="96" t="s">
        <v>794</v>
      </c>
      <c r="K101" s="115" t="s">
        <v>338</v>
      </c>
      <c r="L101" s="96" t="s">
        <v>301</v>
      </c>
      <c r="M101" s="96" t="s">
        <v>36</v>
      </c>
      <c r="N101" s="96" t="s">
        <v>37</v>
      </c>
      <c r="O101" s="96" t="s">
        <v>339</v>
      </c>
      <c r="P101" s="97"/>
      <c r="Q101" s="97"/>
      <c r="R101" s="96" t="s">
        <v>18</v>
      </c>
      <c r="S101" s="98">
        <v>14</v>
      </c>
      <c r="T101" s="99">
        <v>37800</v>
      </c>
      <c r="U101" s="100">
        <v>0</v>
      </c>
      <c r="V101" s="100"/>
      <c r="W101" s="101">
        <f>SUM(Tabela13[[#This Row],[Strefa 1]:[Strefa 3]])</f>
        <v>37800</v>
      </c>
    </row>
    <row r="102" spans="2:23" ht="38.25" x14ac:dyDescent="0.2">
      <c r="B102" s="96" t="s">
        <v>16</v>
      </c>
      <c r="C102" s="96" t="s">
        <v>227</v>
      </c>
      <c r="D102" s="96" t="s">
        <v>36</v>
      </c>
      <c r="E102" s="96" t="s">
        <v>37</v>
      </c>
      <c r="F102" s="96" t="s">
        <v>709</v>
      </c>
      <c r="G102" s="96" t="s">
        <v>2</v>
      </c>
      <c r="H102" s="97"/>
      <c r="I102" s="96" t="s">
        <v>753</v>
      </c>
      <c r="J102" s="96" t="s">
        <v>794</v>
      </c>
      <c r="K102" s="115" t="s">
        <v>522</v>
      </c>
      <c r="L102" s="96" t="s">
        <v>301</v>
      </c>
      <c r="M102" s="96" t="s">
        <v>36</v>
      </c>
      <c r="N102" s="96" t="s">
        <v>37</v>
      </c>
      <c r="O102" s="96" t="s">
        <v>339</v>
      </c>
      <c r="P102" s="97"/>
      <c r="Q102" s="97"/>
      <c r="R102" s="96" t="s">
        <v>11</v>
      </c>
      <c r="S102" s="98">
        <v>3</v>
      </c>
      <c r="T102" s="99">
        <v>1500</v>
      </c>
      <c r="U102" s="99">
        <v>2700</v>
      </c>
      <c r="V102" s="100"/>
      <c r="W102" s="101">
        <f>SUM(Tabela13[[#This Row],[Strefa 1]:[Strefa 3]])</f>
        <v>4200</v>
      </c>
    </row>
    <row r="103" spans="2:23" ht="38.25" x14ac:dyDescent="0.2">
      <c r="B103" s="96" t="s">
        <v>16</v>
      </c>
      <c r="C103" s="96" t="s">
        <v>227</v>
      </c>
      <c r="D103" s="96" t="s">
        <v>36</v>
      </c>
      <c r="E103" s="96" t="s">
        <v>37</v>
      </c>
      <c r="F103" s="96" t="s">
        <v>709</v>
      </c>
      <c r="G103" s="96" t="s">
        <v>2</v>
      </c>
      <c r="H103" s="97"/>
      <c r="I103" s="96" t="s">
        <v>753</v>
      </c>
      <c r="J103" s="96" t="s">
        <v>794</v>
      </c>
      <c r="K103" s="115" t="s">
        <v>429</v>
      </c>
      <c r="L103" s="96" t="s">
        <v>301</v>
      </c>
      <c r="M103" s="96" t="s">
        <v>47</v>
      </c>
      <c r="N103" s="96" t="s">
        <v>37</v>
      </c>
      <c r="O103" s="96" t="s">
        <v>237</v>
      </c>
      <c r="P103" s="97"/>
      <c r="Q103" s="97"/>
      <c r="R103" s="96" t="s">
        <v>11</v>
      </c>
      <c r="S103" s="98">
        <v>4</v>
      </c>
      <c r="T103" s="99">
        <v>24600</v>
      </c>
      <c r="U103" s="99">
        <v>41400</v>
      </c>
      <c r="V103" s="100"/>
      <c r="W103" s="101">
        <f>SUM(Tabela13[[#This Row],[Strefa 1]:[Strefa 3]])</f>
        <v>66000</v>
      </c>
    </row>
    <row r="104" spans="2:23" ht="38.25" x14ac:dyDescent="0.2">
      <c r="B104" s="96" t="s">
        <v>16</v>
      </c>
      <c r="C104" s="96" t="s">
        <v>227</v>
      </c>
      <c r="D104" s="96" t="s">
        <v>36</v>
      </c>
      <c r="E104" s="96" t="s">
        <v>37</v>
      </c>
      <c r="F104" s="96" t="s">
        <v>709</v>
      </c>
      <c r="G104" s="96" t="s">
        <v>2</v>
      </c>
      <c r="H104" s="97"/>
      <c r="I104" s="96" t="s">
        <v>753</v>
      </c>
      <c r="J104" s="96" t="s">
        <v>794</v>
      </c>
      <c r="K104" s="115" t="s">
        <v>439</v>
      </c>
      <c r="L104" s="96" t="s">
        <v>301</v>
      </c>
      <c r="M104" s="96" t="s">
        <v>47</v>
      </c>
      <c r="N104" s="96" t="s">
        <v>37</v>
      </c>
      <c r="O104" s="96" t="s">
        <v>237</v>
      </c>
      <c r="P104" s="97"/>
      <c r="Q104" s="97"/>
      <c r="R104" s="96" t="s">
        <v>11</v>
      </c>
      <c r="S104" s="98">
        <v>1</v>
      </c>
      <c r="T104" s="99">
        <v>600</v>
      </c>
      <c r="U104" s="99">
        <v>1500</v>
      </c>
      <c r="V104" s="100"/>
      <c r="W104" s="101">
        <f>SUM(Tabela13[[#This Row],[Strefa 1]:[Strefa 3]])</f>
        <v>2100</v>
      </c>
    </row>
    <row r="105" spans="2:23" ht="38.25" x14ac:dyDescent="0.2">
      <c r="B105" s="96" t="s">
        <v>16</v>
      </c>
      <c r="C105" s="96" t="s">
        <v>227</v>
      </c>
      <c r="D105" s="96" t="s">
        <v>36</v>
      </c>
      <c r="E105" s="96" t="s">
        <v>37</v>
      </c>
      <c r="F105" s="96" t="s">
        <v>709</v>
      </c>
      <c r="G105" s="96" t="s">
        <v>2</v>
      </c>
      <c r="H105" s="97"/>
      <c r="I105" s="96" t="s">
        <v>753</v>
      </c>
      <c r="J105" s="96" t="s">
        <v>794</v>
      </c>
      <c r="K105" s="115" t="s">
        <v>514</v>
      </c>
      <c r="L105" s="96" t="s">
        <v>301</v>
      </c>
      <c r="M105" s="96" t="s">
        <v>180</v>
      </c>
      <c r="N105" s="96" t="s">
        <v>37</v>
      </c>
      <c r="O105" s="96" t="s">
        <v>515</v>
      </c>
      <c r="P105" s="97"/>
      <c r="Q105" s="97"/>
      <c r="R105" s="96" t="s">
        <v>11</v>
      </c>
      <c r="S105" s="98">
        <v>2</v>
      </c>
      <c r="T105" s="99">
        <v>8100</v>
      </c>
      <c r="U105" s="99">
        <v>15600</v>
      </c>
      <c r="V105" s="100"/>
      <c r="W105" s="101">
        <f>SUM(Tabela13[[#This Row],[Strefa 1]:[Strefa 3]])</f>
        <v>23700</v>
      </c>
    </row>
    <row r="106" spans="2:23" ht="38.25" x14ac:dyDescent="0.2">
      <c r="B106" s="96" t="s">
        <v>16</v>
      </c>
      <c r="C106" s="96" t="s">
        <v>227</v>
      </c>
      <c r="D106" s="96" t="s">
        <v>36</v>
      </c>
      <c r="E106" s="96" t="s">
        <v>37</v>
      </c>
      <c r="F106" s="96" t="s">
        <v>709</v>
      </c>
      <c r="G106" s="96" t="s">
        <v>2</v>
      </c>
      <c r="H106" s="97"/>
      <c r="I106" s="96" t="s">
        <v>753</v>
      </c>
      <c r="J106" s="96" t="s">
        <v>794</v>
      </c>
      <c r="K106" s="115" t="s">
        <v>785</v>
      </c>
      <c r="L106" s="96" t="s">
        <v>301</v>
      </c>
      <c r="M106" s="96" t="s">
        <v>36</v>
      </c>
      <c r="N106" s="96" t="s">
        <v>37</v>
      </c>
      <c r="O106" s="96" t="s">
        <v>594</v>
      </c>
      <c r="P106" s="96"/>
      <c r="Q106" s="96"/>
      <c r="R106" s="96" t="s">
        <v>11</v>
      </c>
      <c r="S106" s="98">
        <v>4</v>
      </c>
      <c r="T106" s="99">
        <v>8400</v>
      </c>
      <c r="U106" s="99">
        <v>17700</v>
      </c>
      <c r="V106" s="100"/>
      <c r="W106" s="116">
        <f>SUM(Tabela13[[#This Row],[Strefa 1]:[Strefa 3]])</f>
        <v>26100</v>
      </c>
    </row>
    <row r="107" spans="2:23" ht="38.25" x14ac:dyDescent="0.2">
      <c r="B107" s="96" t="s">
        <v>16</v>
      </c>
      <c r="C107" s="96" t="s">
        <v>227</v>
      </c>
      <c r="D107" s="96" t="s">
        <v>36</v>
      </c>
      <c r="E107" s="96" t="s">
        <v>37</v>
      </c>
      <c r="F107" s="96" t="s">
        <v>709</v>
      </c>
      <c r="G107" s="96" t="s">
        <v>2</v>
      </c>
      <c r="H107" s="97"/>
      <c r="I107" s="96" t="s">
        <v>753</v>
      </c>
      <c r="J107" s="96" t="s">
        <v>794</v>
      </c>
      <c r="K107" s="115" t="s">
        <v>488</v>
      </c>
      <c r="L107" s="96" t="s">
        <v>301</v>
      </c>
      <c r="M107" s="96" t="s">
        <v>36</v>
      </c>
      <c r="N107" s="96" t="s">
        <v>37</v>
      </c>
      <c r="O107" s="96" t="s">
        <v>709</v>
      </c>
      <c r="P107" s="97"/>
      <c r="Q107" s="97"/>
      <c r="R107" s="96" t="s">
        <v>11</v>
      </c>
      <c r="S107" s="98">
        <v>4</v>
      </c>
      <c r="T107" s="99">
        <v>30900</v>
      </c>
      <c r="U107" s="99">
        <v>52800</v>
      </c>
      <c r="V107" s="100"/>
      <c r="W107" s="101">
        <f>SUM(Tabela13[[#This Row],[Strefa 1]:[Strefa 3]])</f>
        <v>83700</v>
      </c>
    </row>
    <row r="108" spans="2:23" ht="38.25" x14ac:dyDescent="0.2">
      <c r="B108" s="96" t="s">
        <v>16</v>
      </c>
      <c r="C108" s="96" t="s">
        <v>227</v>
      </c>
      <c r="D108" s="96" t="s">
        <v>36</v>
      </c>
      <c r="E108" s="96" t="s">
        <v>37</v>
      </c>
      <c r="F108" s="96" t="s">
        <v>709</v>
      </c>
      <c r="G108" s="96" t="s">
        <v>2</v>
      </c>
      <c r="H108" s="97"/>
      <c r="I108" s="96" t="s">
        <v>753</v>
      </c>
      <c r="J108" s="96" t="s">
        <v>794</v>
      </c>
      <c r="K108" s="115" t="s">
        <v>337</v>
      </c>
      <c r="L108" s="96" t="s">
        <v>301</v>
      </c>
      <c r="M108" s="96" t="s">
        <v>36</v>
      </c>
      <c r="N108" s="96" t="s">
        <v>37</v>
      </c>
      <c r="O108" s="96" t="s">
        <v>709</v>
      </c>
      <c r="P108" s="97"/>
      <c r="Q108" s="97"/>
      <c r="R108" s="96" t="s">
        <v>6</v>
      </c>
      <c r="S108" s="98">
        <v>40</v>
      </c>
      <c r="T108" s="99">
        <v>30</v>
      </c>
      <c r="U108" s="99">
        <v>0</v>
      </c>
      <c r="V108" s="100"/>
      <c r="W108" s="101">
        <f>SUM(Tabela13[[#This Row],[Strefa 1]:[Strefa 3]])</f>
        <v>30</v>
      </c>
    </row>
    <row r="109" spans="2:23" ht="38.25" x14ac:dyDescent="0.2">
      <c r="B109" s="96" t="s">
        <v>16</v>
      </c>
      <c r="C109" s="96" t="s">
        <v>227</v>
      </c>
      <c r="D109" s="96" t="s">
        <v>36</v>
      </c>
      <c r="E109" s="96" t="s">
        <v>37</v>
      </c>
      <c r="F109" s="96" t="s">
        <v>709</v>
      </c>
      <c r="G109" s="96" t="s">
        <v>2</v>
      </c>
      <c r="H109" s="97"/>
      <c r="I109" s="96" t="s">
        <v>753</v>
      </c>
      <c r="J109" s="96" t="s">
        <v>794</v>
      </c>
      <c r="K109" s="115" t="s">
        <v>551</v>
      </c>
      <c r="L109" s="96" t="s">
        <v>301</v>
      </c>
      <c r="M109" s="96" t="s">
        <v>36</v>
      </c>
      <c r="N109" s="96" t="s">
        <v>37</v>
      </c>
      <c r="O109" s="96" t="s">
        <v>552</v>
      </c>
      <c r="P109" s="97"/>
      <c r="Q109" s="96"/>
      <c r="R109" s="96" t="s">
        <v>18</v>
      </c>
      <c r="S109" s="98">
        <v>14</v>
      </c>
      <c r="T109" s="99">
        <v>39000</v>
      </c>
      <c r="U109" s="100">
        <v>0</v>
      </c>
      <c r="V109" s="100"/>
      <c r="W109" s="101">
        <f>SUM(Tabela13[[#This Row],[Strefa 1]:[Strefa 3]])</f>
        <v>39000</v>
      </c>
    </row>
    <row r="110" spans="2:23" ht="38.25" x14ac:dyDescent="0.2">
      <c r="B110" s="96" t="s">
        <v>16</v>
      </c>
      <c r="C110" s="96" t="s">
        <v>227</v>
      </c>
      <c r="D110" s="96" t="s">
        <v>36</v>
      </c>
      <c r="E110" s="96" t="s">
        <v>37</v>
      </c>
      <c r="F110" s="96" t="s">
        <v>709</v>
      </c>
      <c r="G110" s="96" t="s">
        <v>2</v>
      </c>
      <c r="H110" s="97"/>
      <c r="I110" s="96" t="s">
        <v>753</v>
      </c>
      <c r="J110" s="96" t="s">
        <v>794</v>
      </c>
      <c r="K110" s="115" t="s">
        <v>528</v>
      </c>
      <c r="L110" s="96" t="s">
        <v>301</v>
      </c>
      <c r="M110" s="96" t="s">
        <v>180</v>
      </c>
      <c r="N110" s="96" t="s">
        <v>37</v>
      </c>
      <c r="O110" s="96" t="s">
        <v>529</v>
      </c>
      <c r="P110" s="97"/>
      <c r="Q110" s="97"/>
      <c r="R110" s="96" t="s">
        <v>11</v>
      </c>
      <c r="S110" s="98">
        <v>4</v>
      </c>
      <c r="T110" s="99">
        <v>9000</v>
      </c>
      <c r="U110" s="99">
        <v>18000</v>
      </c>
      <c r="V110" s="100"/>
      <c r="W110" s="101">
        <f>SUM(Tabela13[[#This Row],[Strefa 1]:[Strefa 3]])</f>
        <v>27000</v>
      </c>
    </row>
    <row r="111" spans="2:23" ht="38.25" x14ac:dyDescent="0.2">
      <c r="B111" s="96" t="s">
        <v>16</v>
      </c>
      <c r="C111" s="96" t="s">
        <v>227</v>
      </c>
      <c r="D111" s="96" t="s">
        <v>36</v>
      </c>
      <c r="E111" s="96" t="s">
        <v>37</v>
      </c>
      <c r="F111" s="96" t="s">
        <v>709</v>
      </c>
      <c r="G111" s="96" t="s">
        <v>2</v>
      </c>
      <c r="H111" s="97"/>
      <c r="I111" s="96" t="s">
        <v>753</v>
      </c>
      <c r="J111" s="96" t="s">
        <v>794</v>
      </c>
      <c r="K111" s="115" t="s">
        <v>548</v>
      </c>
      <c r="L111" s="96" t="s">
        <v>301</v>
      </c>
      <c r="M111" s="96" t="s">
        <v>36</v>
      </c>
      <c r="N111" s="96" t="s">
        <v>37</v>
      </c>
      <c r="O111" s="96" t="s">
        <v>529</v>
      </c>
      <c r="P111" s="97"/>
      <c r="Q111" s="97"/>
      <c r="R111" s="96" t="s">
        <v>11</v>
      </c>
      <c r="S111" s="98">
        <v>1</v>
      </c>
      <c r="T111" s="99">
        <v>1200</v>
      </c>
      <c r="U111" s="99">
        <v>1800</v>
      </c>
      <c r="V111" s="100"/>
      <c r="W111" s="101">
        <f>SUM(Tabela13[[#This Row],[Strefa 1]:[Strefa 3]])</f>
        <v>3000</v>
      </c>
    </row>
    <row r="112" spans="2:23" ht="38.25" x14ac:dyDescent="0.2">
      <c r="B112" s="96" t="s">
        <v>16</v>
      </c>
      <c r="C112" s="96" t="s">
        <v>227</v>
      </c>
      <c r="D112" s="96" t="s">
        <v>36</v>
      </c>
      <c r="E112" s="96" t="s">
        <v>37</v>
      </c>
      <c r="F112" s="96" t="s">
        <v>709</v>
      </c>
      <c r="G112" s="96" t="s">
        <v>2</v>
      </c>
      <c r="H112" s="97"/>
      <c r="I112" s="96" t="s">
        <v>753</v>
      </c>
      <c r="J112" s="96" t="s">
        <v>794</v>
      </c>
      <c r="K112" s="115" t="s">
        <v>410</v>
      </c>
      <c r="L112" s="96" t="s">
        <v>301</v>
      </c>
      <c r="M112" s="96" t="s">
        <v>81</v>
      </c>
      <c r="N112" s="96" t="s">
        <v>37</v>
      </c>
      <c r="O112" s="96" t="s">
        <v>201</v>
      </c>
      <c r="P112" s="97"/>
      <c r="Q112" s="97"/>
      <c r="R112" s="96" t="s">
        <v>11</v>
      </c>
      <c r="S112" s="98">
        <v>4</v>
      </c>
      <c r="T112" s="99">
        <v>12300</v>
      </c>
      <c r="U112" s="99">
        <v>25200</v>
      </c>
      <c r="V112" s="100"/>
      <c r="W112" s="101">
        <f>SUM(Tabela13[[#This Row],[Strefa 1]:[Strefa 3]])</f>
        <v>37500</v>
      </c>
    </row>
    <row r="113" spans="2:23" ht="38.25" x14ac:dyDescent="0.2">
      <c r="B113" s="96" t="s">
        <v>16</v>
      </c>
      <c r="C113" s="96" t="s">
        <v>227</v>
      </c>
      <c r="D113" s="96" t="s">
        <v>36</v>
      </c>
      <c r="E113" s="96" t="s">
        <v>37</v>
      </c>
      <c r="F113" s="96" t="s">
        <v>709</v>
      </c>
      <c r="G113" s="96" t="s">
        <v>2</v>
      </c>
      <c r="H113" s="97"/>
      <c r="I113" s="96" t="s">
        <v>753</v>
      </c>
      <c r="J113" s="96" t="s">
        <v>794</v>
      </c>
      <c r="K113" s="115" t="s">
        <v>314</v>
      </c>
      <c r="L113" s="96" t="s">
        <v>301</v>
      </c>
      <c r="M113" s="96" t="s">
        <v>36</v>
      </c>
      <c r="N113" s="96" t="s">
        <v>37</v>
      </c>
      <c r="O113" s="96" t="s">
        <v>315</v>
      </c>
      <c r="P113" s="96" t="s">
        <v>316</v>
      </c>
      <c r="Q113" s="96" t="s">
        <v>317</v>
      </c>
      <c r="R113" s="96" t="s">
        <v>6</v>
      </c>
      <c r="S113" s="98">
        <v>6</v>
      </c>
      <c r="T113" s="99">
        <v>900</v>
      </c>
      <c r="U113" s="99">
        <v>0</v>
      </c>
      <c r="V113" s="100"/>
      <c r="W113" s="101">
        <f>SUM(Tabela13[[#This Row],[Strefa 1]:[Strefa 3]])</f>
        <v>900</v>
      </c>
    </row>
    <row r="114" spans="2:23" ht="38.25" x14ac:dyDescent="0.2">
      <c r="B114" s="96" t="s">
        <v>16</v>
      </c>
      <c r="C114" s="96" t="s">
        <v>227</v>
      </c>
      <c r="D114" s="96" t="s">
        <v>36</v>
      </c>
      <c r="E114" s="96" t="s">
        <v>37</v>
      </c>
      <c r="F114" s="96" t="s">
        <v>709</v>
      </c>
      <c r="G114" s="96" t="s">
        <v>2</v>
      </c>
      <c r="H114" s="97"/>
      <c r="I114" s="96" t="s">
        <v>753</v>
      </c>
      <c r="J114" s="96" t="s">
        <v>794</v>
      </c>
      <c r="K114" s="115" t="s">
        <v>786</v>
      </c>
      <c r="L114" s="96" t="s">
        <v>301</v>
      </c>
      <c r="M114" s="96" t="s">
        <v>36</v>
      </c>
      <c r="N114" s="96" t="s">
        <v>37</v>
      </c>
      <c r="O114" s="96" t="s">
        <v>550</v>
      </c>
      <c r="P114" s="96"/>
      <c r="Q114" s="96"/>
      <c r="R114" s="96" t="s">
        <v>6</v>
      </c>
      <c r="S114" s="98">
        <v>3</v>
      </c>
      <c r="T114" s="99">
        <v>19800</v>
      </c>
      <c r="U114" s="99">
        <v>18600</v>
      </c>
      <c r="V114" s="100"/>
      <c r="W114" s="116">
        <f>SUM(Tabela13[[#This Row],[Strefa 1]:[Strefa 3]])</f>
        <v>38400</v>
      </c>
    </row>
    <row r="115" spans="2:23" ht="38.25" x14ac:dyDescent="0.2">
      <c r="B115" s="96" t="s">
        <v>16</v>
      </c>
      <c r="C115" s="96" t="s">
        <v>227</v>
      </c>
      <c r="D115" s="96" t="s">
        <v>36</v>
      </c>
      <c r="E115" s="96" t="s">
        <v>37</v>
      </c>
      <c r="F115" s="96" t="s">
        <v>709</v>
      </c>
      <c r="G115" s="96" t="s">
        <v>2</v>
      </c>
      <c r="H115" s="97"/>
      <c r="I115" s="96" t="s">
        <v>753</v>
      </c>
      <c r="J115" s="96" t="s">
        <v>794</v>
      </c>
      <c r="K115" s="115" t="s">
        <v>494</v>
      </c>
      <c r="L115" s="96" t="s">
        <v>301</v>
      </c>
      <c r="M115" s="96" t="s">
        <v>36</v>
      </c>
      <c r="N115" s="96" t="s">
        <v>37</v>
      </c>
      <c r="O115" s="96" t="s">
        <v>495</v>
      </c>
      <c r="P115" s="97"/>
      <c r="Q115" s="97"/>
      <c r="R115" s="96" t="s">
        <v>11</v>
      </c>
      <c r="S115" s="98">
        <v>12</v>
      </c>
      <c r="T115" s="99">
        <v>20700</v>
      </c>
      <c r="U115" s="99">
        <v>42000</v>
      </c>
      <c r="V115" s="100"/>
      <c r="W115" s="101">
        <f>SUM(Tabela13[[#This Row],[Strefa 1]:[Strefa 3]])</f>
        <v>62700</v>
      </c>
    </row>
    <row r="116" spans="2:23" ht="38.25" x14ac:dyDescent="0.2">
      <c r="B116" s="96" t="s">
        <v>16</v>
      </c>
      <c r="C116" s="96" t="s">
        <v>227</v>
      </c>
      <c r="D116" s="96" t="s">
        <v>36</v>
      </c>
      <c r="E116" s="96" t="s">
        <v>37</v>
      </c>
      <c r="F116" s="96" t="s">
        <v>709</v>
      </c>
      <c r="G116" s="96" t="s">
        <v>2</v>
      </c>
      <c r="H116" s="97"/>
      <c r="I116" s="96" t="s">
        <v>753</v>
      </c>
      <c r="J116" s="96" t="s">
        <v>794</v>
      </c>
      <c r="K116" s="115" t="s">
        <v>378</v>
      </c>
      <c r="L116" s="96" t="s">
        <v>301</v>
      </c>
      <c r="M116" s="96" t="s">
        <v>36</v>
      </c>
      <c r="N116" s="96" t="s">
        <v>37</v>
      </c>
      <c r="O116" s="96" t="s">
        <v>379</v>
      </c>
      <c r="P116" s="97"/>
      <c r="Q116" s="97"/>
      <c r="R116" s="96" t="s">
        <v>11</v>
      </c>
      <c r="S116" s="98">
        <v>1</v>
      </c>
      <c r="T116" s="99">
        <v>3900</v>
      </c>
      <c r="U116" s="99">
        <v>6600</v>
      </c>
      <c r="V116" s="100"/>
      <c r="W116" s="101">
        <f>SUM(Tabela13[[#This Row],[Strefa 1]:[Strefa 3]])</f>
        <v>10500</v>
      </c>
    </row>
    <row r="117" spans="2:23" ht="38.25" x14ac:dyDescent="0.2">
      <c r="B117" s="96" t="s">
        <v>16</v>
      </c>
      <c r="C117" s="96" t="s">
        <v>227</v>
      </c>
      <c r="D117" s="96" t="s">
        <v>36</v>
      </c>
      <c r="E117" s="96" t="s">
        <v>37</v>
      </c>
      <c r="F117" s="96" t="s">
        <v>709</v>
      </c>
      <c r="G117" s="96" t="s">
        <v>2</v>
      </c>
      <c r="H117" s="97"/>
      <c r="I117" s="96" t="s">
        <v>753</v>
      </c>
      <c r="J117" s="96" t="s">
        <v>794</v>
      </c>
      <c r="K117" s="115" t="s">
        <v>476</v>
      </c>
      <c r="L117" s="96" t="s">
        <v>301</v>
      </c>
      <c r="M117" s="96" t="s">
        <v>36</v>
      </c>
      <c r="N117" s="96" t="s">
        <v>37</v>
      </c>
      <c r="O117" s="96" t="s">
        <v>477</v>
      </c>
      <c r="P117" s="97"/>
      <c r="Q117" s="97"/>
      <c r="R117" s="96" t="s">
        <v>11</v>
      </c>
      <c r="S117" s="98">
        <v>1</v>
      </c>
      <c r="T117" s="99">
        <v>18900</v>
      </c>
      <c r="U117" s="99">
        <v>20100</v>
      </c>
      <c r="V117" s="100"/>
      <c r="W117" s="101">
        <f>SUM(Tabela13[[#This Row],[Strefa 1]:[Strefa 3]])</f>
        <v>39000</v>
      </c>
    </row>
    <row r="118" spans="2:23" ht="38.25" x14ac:dyDescent="0.2">
      <c r="B118" s="96" t="s">
        <v>16</v>
      </c>
      <c r="C118" s="96" t="s">
        <v>227</v>
      </c>
      <c r="D118" s="96" t="s">
        <v>36</v>
      </c>
      <c r="E118" s="96" t="s">
        <v>37</v>
      </c>
      <c r="F118" s="96" t="s">
        <v>709</v>
      </c>
      <c r="G118" s="96" t="s">
        <v>2</v>
      </c>
      <c r="H118" s="97"/>
      <c r="I118" s="96" t="s">
        <v>753</v>
      </c>
      <c r="J118" s="96" t="s">
        <v>794</v>
      </c>
      <c r="K118" s="115" t="s">
        <v>402</v>
      </c>
      <c r="L118" s="96" t="s">
        <v>301</v>
      </c>
      <c r="M118" s="96" t="s">
        <v>36</v>
      </c>
      <c r="N118" s="96" t="s">
        <v>37</v>
      </c>
      <c r="O118" s="96" t="s">
        <v>403</v>
      </c>
      <c r="P118" s="96" t="s">
        <v>404</v>
      </c>
      <c r="Q118" s="97"/>
      <c r="R118" s="96" t="s">
        <v>11</v>
      </c>
      <c r="S118" s="98">
        <v>8</v>
      </c>
      <c r="T118" s="99">
        <v>23100</v>
      </c>
      <c r="U118" s="99">
        <v>59100</v>
      </c>
      <c r="V118" s="100"/>
      <c r="W118" s="101">
        <f>SUM(Tabela13[[#This Row],[Strefa 1]:[Strefa 3]])</f>
        <v>82200</v>
      </c>
    </row>
    <row r="119" spans="2:23" ht="38.25" x14ac:dyDescent="0.2">
      <c r="B119" s="96" t="s">
        <v>16</v>
      </c>
      <c r="C119" s="96" t="s">
        <v>227</v>
      </c>
      <c r="D119" s="96" t="s">
        <v>36</v>
      </c>
      <c r="E119" s="96" t="s">
        <v>37</v>
      </c>
      <c r="F119" s="96" t="s">
        <v>709</v>
      </c>
      <c r="G119" s="96" t="s">
        <v>2</v>
      </c>
      <c r="H119" s="97"/>
      <c r="I119" s="96" t="s">
        <v>753</v>
      </c>
      <c r="J119" s="96" t="s">
        <v>794</v>
      </c>
      <c r="K119" s="115" t="s">
        <v>538</v>
      </c>
      <c r="L119" s="96" t="s">
        <v>301</v>
      </c>
      <c r="M119" s="96" t="s">
        <v>36</v>
      </c>
      <c r="N119" s="96" t="s">
        <v>37</v>
      </c>
      <c r="O119" s="96" t="s">
        <v>82</v>
      </c>
      <c r="P119" s="96" t="s">
        <v>3</v>
      </c>
      <c r="Q119" s="97"/>
      <c r="R119" s="96" t="s">
        <v>11</v>
      </c>
      <c r="S119" s="98">
        <v>4</v>
      </c>
      <c r="T119" s="99">
        <v>8700</v>
      </c>
      <c r="U119" s="99">
        <v>16200</v>
      </c>
      <c r="V119" s="100"/>
      <c r="W119" s="101">
        <f>SUM(Tabela13[[#This Row],[Strefa 1]:[Strefa 3]])</f>
        <v>24900</v>
      </c>
    </row>
    <row r="120" spans="2:23" ht="38.25" x14ac:dyDescent="0.2">
      <c r="B120" s="96" t="s">
        <v>16</v>
      </c>
      <c r="C120" s="96" t="s">
        <v>227</v>
      </c>
      <c r="D120" s="96" t="s">
        <v>36</v>
      </c>
      <c r="E120" s="96" t="s">
        <v>37</v>
      </c>
      <c r="F120" s="96" t="s">
        <v>709</v>
      </c>
      <c r="G120" s="96" t="s">
        <v>2</v>
      </c>
      <c r="H120" s="97"/>
      <c r="I120" s="96" t="s">
        <v>753</v>
      </c>
      <c r="J120" s="96" t="s">
        <v>794</v>
      </c>
      <c r="K120" s="115" t="s">
        <v>775</v>
      </c>
      <c r="L120" s="96" t="s">
        <v>301</v>
      </c>
      <c r="M120" s="96" t="s">
        <v>36</v>
      </c>
      <c r="N120" s="96" t="s">
        <v>37</v>
      </c>
      <c r="O120" s="96" t="s">
        <v>82</v>
      </c>
      <c r="P120" s="96">
        <v>1</v>
      </c>
      <c r="Q120" s="96"/>
      <c r="R120" s="96" t="s">
        <v>11</v>
      </c>
      <c r="S120" s="98">
        <v>2</v>
      </c>
      <c r="T120" s="99">
        <v>5400</v>
      </c>
      <c r="U120" s="99">
        <v>9600</v>
      </c>
      <c r="V120" s="100"/>
      <c r="W120" s="116">
        <f>SUM(Tabela13[[#This Row],[Strefa 1]:[Strefa 3]])</f>
        <v>15000</v>
      </c>
    </row>
    <row r="121" spans="2:23" ht="38.25" x14ac:dyDescent="0.2">
      <c r="B121" s="96" t="s">
        <v>16</v>
      </c>
      <c r="C121" s="96" t="s">
        <v>227</v>
      </c>
      <c r="D121" s="96" t="s">
        <v>36</v>
      </c>
      <c r="E121" s="96" t="s">
        <v>37</v>
      </c>
      <c r="F121" s="96" t="s">
        <v>709</v>
      </c>
      <c r="G121" s="96" t="s">
        <v>2</v>
      </c>
      <c r="H121" s="97"/>
      <c r="I121" s="96" t="s">
        <v>753</v>
      </c>
      <c r="J121" s="96" t="s">
        <v>794</v>
      </c>
      <c r="K121" s="115" t="s">
        <v>389</v>
      </c>
      <c r="L121" s="96" t="s">
        <v>301</v>
      </c>
      <c r="M121" s="96" t="s">
        <v>36</v>
      </c>
      <c r="N121" s="96" t="s">
        <v>37</v>
      </c>
      <c r="O121" s="96" t="s">
        <v>390</v>
      </c>
      <c r="P121" s="96" t="s">
        <v>391</v>
      </c>
      <c r="Q121" s="97"/>
      <c r="R121" s="96" t="s">
        <v>11</v>
      </c>
      <c r="S121" s="98">
        <v>4</v>
      </c>
      <c r="T121" s="99">
        <v>24600</v>
      </c>
      <c r="U121" s="99">
        <v>49200</v>
      </c>
      <c r="V121" s="100"/>
      <c r="W121" s="101">
        <f>SUM(Tabela13[[#This Row],[Strefa 1]:[Strefa 3]])</f>
        <v>73800</v>
      </c>
    </row>
    <row r="122" spans="2:23" ht="38.25" x14ac:dyDescent="0.2">
      <c r="B122" s="96" t="s">
        <v>16</v>
      </c>
      <c r="C122" s="96" t="s">
        <v>227</v>
      </c>
      <c r="D122" s="96" t="s">
        <v>36</v>
      </c>
      <c r="E122" s="96" t="s">
        <v>37</v>
      </c>
      <c r="F122" s="96" t="s">
        <v>709</v>
      </c>
      <c r="G122" s="96" t="s">
        <v>2</v>
      </c>
      <c r="H122" s="97"/>
      <c r="I122" s="96" t="s">
        <v>753</v>
      </c>
      <c r="J122" s="96" t="s">
        <v>794</v>
      </c>
      <c r="K122" s="115" t="s">
        <v>511</v>
      </c>
      <c r="L122" s="96" t="s">
        <v>301</v>
      </c>
      <c r="M122" s="96" t="s">
        <v>36</v>
      </c>
      <c r="N122" s="96" t="s">
        <v>37</v>
      </c>
      <c r="O122" s="96" t="s">
        <v>506</v>
      </c>
      <c r="P122" s="97"/>
      <c r="Q122" s="97"/>
      <c r="R122" s="96" t="s">
        <v>11</v>
      </c>
      <c r="S122" s="98">
        <v>1.5</v>
      </c>
      <c r="T122" s="99">
        <v>14100</v>
      </c>
      <c r="U122" s="99">
        <v>27900</v>
      </c>
      <c r="V122" s="100"/>
      <c r="W122" s="101">
        <f>SUM(Tabela13[[#This Row],[Strefa 1]:[Strefa 3]])</f>
        <v>42000</v>
      </c>
    </row>
    <row r="123" spans="2:23" ht="38.25" x14ac:dyDescent="0.2">
      <c r="B123" s="96" t="s">
        <v>16</v>
      </c>
      <c r="C123" s="96" t="s">
        <v>227</v>
      </c>
      <c r="D123" s="96" t="s">
        <v>36</v>
      </c>
      <c r="E123" s="96" t="s">
        <v>37</v>
      </c>
      <c r="F123" s="96" t="s">
        <v>709</v>
      </c>
      <c r="G123" s="96" t="s">
        <v>2</v>
      </c>
      <c r="H123" s="97"/>
      <c r="I123" s="96" t="s">
        <v>753</v>
      </c>
      <c r="J123" s="96" t="s">
        <v>794</v>
      </c>
      <c r="K123" s="115" t="s">
        <v>505</v>
      </c>
      <c r="L123" s="96" t="s">
        <v>301</v>
      </c>
      <c r="M123" s="96" t="s">
        <v>36</v>
      </c>
      <c r="N123" s="96" t="s">
        <v>37</v>
      </c>
      <c r="O123" s="96" t="s">
        <v>506</v>
      </c>
      <c r="P123" s="97"/>
      <c r="Q123" s="97"/>
      <c r="R123" s="96" t="s">
        <v>11</v>
      </c>
      <c r="S123" s="98">
        <v>2</v>
      </c>
      <c r="T123" s="99">
        <v>1800</v>
      </c>
      <c r="U123" s="99">
        <v>3000</v>
      </c>
      <c r="V123" s="100"/>
      <c r="W123" s="101">
        <f>SUM(Tabela13[[#This Row],[Strefa 1]:[Strefa 3]])</f>
        <v>4800</v>
      </c>
    </row>
    <row r="124" spans="2:23" ht="38.25" x14ac:dyDescent="0.2">
      <c r="B124" s="96" t="s">
        <v>16</v>
      </c>
      <c r="C124" s="96" t="s">
        <v>227</v>
      </c>
      <c r="D124" s="96" t="s">
        <v>36</v>
      </c>
      <c r="E124" s="96" t="s">
        <v>37</v>
      </c>
      <c r="F124" s="96" t="s">
        <v>709</v>
      </c>
      <c r="G124" s="96" t="s">
        <v>2</v>
      </c>
      <c r="H124" s="97"/>
      <c r="I124" s="96" t="s">
        <v>753</v>
      </c>
      <c r="J124" s="96" t="s">
        <v>794</v>
      </c>
      <c r="K124" s="115" t="s">
        <v>419</v>
      </c>
      <c r="L124" s="96" t="s">
        <v>301</v>
      </c>
      <c r="M124" s="96" t="s">
        <v>180</v>
      </c>
      <c r="N124" s="96" t="s">
        <v>37</v>
      </c>
      <c r="O124" s="96" t="s">
        <v>420</v>
      </c>
      <c r="P124" s="97"/>
      <c r="Q124" s="97"/>
      <c r="R124" s="96" t="s">
        <v>11</v>
      </c>
      <c r="S124" s="98">
        <v>15</v>
      </c>
      <c r="T124" s="99">
        <v>15000</v>
      </c>
      <c r="U124" s="99">
        <v>28500</v>
      </c>
      <c r="V124" s="100"/>
      <c r="W124" s="101">
        <f>SUM(Tabela13[[#This Row],[Strefa 1]:[Strefa 3]])</f>
        <v>43500</v>
      </c>
    </row>
    <row r="125" spans="2:23" ht="38.25" x14ac:dyDescent="0.2">
      <c r="B125" s="96" t="s">
        <v>16</v>
      </c>
      <c r="C125" s="96" t="s">
        <v>227</v>
      </c>
      <c r="D125" s="96" t="s">
        <v>36</v>
      </c>
      <c r="E125" s="96" t="s">
        <v>37</v>
      </c>
      <c r="F125" s="96" t="s">
        <v>709</v>
      </c>
      <c r="G125" s="96" t="s">
        <v>2</v>
      </c>
      <c r="H125" s="97"/>
      <c r="I125" s="96" t="s">
        <v>753</v>
      </c>
      <c r="J125" s="96" t="s">
        <v>794</v>
      </c>
      <c r="K125" s="115" t="s">
        <v>464</v>
      </c>
      <c r="L125" s="96" t="s">
        <v>301</v>
      </c>
      <c r="M125" s="96" t="s">
        <v>36</v>
      </c>
      <c r="N125" s="96" t="s">
        <v>37</v>
      </c>
      <c r="O125" s="96" t="s">
        <v>465</v>
      </c>
      <c r="P125" s="97"/>
      <c r="Q125" s="97"/>
      <c r="R125" s="96" t="s">
        <v>11</v>
      </c>
      <c r="S125" s="98">
        <v>2</v>
      </c>
      <c r="T125" s="99">
        <v>7500</v>
      </c>
      <c r="U125" s="99">
        <v>15600</v>
      </c>
      <c r="V125" s="100"/>
      <c r="W125" s="101">
        <f>SUM(Tabela13[[#This Row],[Strefa 1]:[Strefa 3]])</f>
        <v>23100</v>
      </c>
    </row>
    <row r="126" spans="2:23" ht="38.25" x14ac:dyDescent="0.2">
      <c r="B126" s="96" t="s">
        <v>16</v>
      </c>
      <c r="C126" s="96" t="s">
        <v>227</v>
      </c>
      <c r="D126" s="96" t="s">
        <v>36</v>
      </c>
      <c r="E126" s="96" t="s">
        <v>37</v>
      </c>
      <c r="F126" s="96" t="s">
        <v>709</v>
      </c>
      <c r="G126" s="96" t="s">
        <v>2</v>
      </c>
      <c r="H126" s="97"/>
      <c r="I126" s="96" t="s">
        <v>753</v>
      </c>
      <c r="J126" s="96" t="s">
        <v>794</v>
      </c>
      <c r="K126" s="115" t="s">
        <v>492</v>
      </c>
      <c r="L126" s="96" t="s">
        <v>301</v>
      </c>
      <c r="M126" s="96" t="s">
        <v>36</v>
      </c>
      <c r="N126" s="96" t="s">
        <v>37</v>
      </c>
      <c r="O126" s="96" t="s">
        <v>493</v>
      </c>
      <c r="P126" s="97"/>
      <c r="Q126" s="97"/>
      <c r="R126" s="96" t="s">
        <v>11</v>
      </c>
      <c r="S126" s="98">
        <v>5</v>
      </c>
      <c r="T126" s="99">
        <v>5400</v>
      </c>
      <c r="U126" s="99">
        <v>11100</v>
      </c>
      <c r="V126" s="100"/>
      <c r="W126" s="101">
        <f>SUM(Tabela13[[#This Row],[Strefa 1]:[Strefa 3]])</f>
        <v>16500</v>
      </c>
    </row>
    <row r="127" spans="2:23" ht="38.25" x14ac:dyDescent="0.2">
      <c r="B127" s="96" t="s">
        <v>16</v>
      </c>
      <c r="C127" s="96" t="s">
        <v>227</v>
      </c>
      <c r="D127" s="96" t="s">
        <v>36</v>
      </c>
      <c r="E127" s="96" t="s">
        <v>37</v>
      </c>
      <c r="F127" s="96" t="s">
        <v>709</v>
      </c>
      <c r="G127" s="96" t="s">
        <v>2</v>
      </c>
      <c r="H127" s="97"/>
      <c r="I127" s="96" t="s">
        <v>753</v>
      </c>
      <c r="J127" s="96" t="s">
        <v>794</v>
      </c>
      <c r="K127" s="118" t="s">
        <v>787</v>
      </c>
      <c r="L127" s="96" t="s">
        <v>301</v>
      </c>
      <c r="M127" s="96" t="s">
        <v>36</v>
      </c>
      <c r="N127" s="96" t="s">
        <v>37</v>
      </c>
      <c r="O127" s="96" t="s">
        <v>788</v>
      </c>
      <c r="P127" s="96"/>
      <c r="Q127" s="96"/>
      <c r="R127" s="96" t="s">
        <v>11</v>
      </c>
      <c r="S127" s="98">
        <v>7</v>
      </c>
      <c r="T127" s="99">
        <v>6300</v>
      </c>
      <c r="U127" s="99">
        <v>15000</v>
      </c>
      <c r="V127" s="100"/>
      <c r="W127" s="116">
        <f>SUM(Tabela13[[#This Row],[Strefa 1]:[Strefa 3]])</f>
        <v>21300</v>
      </c>
    </row>
    <row r="128" spans="2:23" ht="38.25" x14ac:dyDescent="0.2">
      <c r="B128" s="96" t="s">
        <v>16</v>
      </c>
      <c r="C128" s="96" t="s">
        <v>227</v>
      </c>
      <c r="D128" s="96" t="s">
        <v>36</v>
      </c>
      <c r="E128" s="96" t="s">
        <v>37</v>
      </c>
      <c r="F128" s="96" t="s">
        <v>709</v>
      </c>
      <c r="G128" s="96" t="s">
        <v>2</v>
      </c>
      <c r="H128" s="97"/>
      <c r="I128" s="96" t="s">
        <v>753</v>
      </c>
      <c r="J128" s="96" t="s">
        <v>794</v>
      </c>
      <c r="K128" s="115" t="s">
        <v>400</v>
      </c>
      <c r="L128" s="96" t="s">
        <v>301</v>
      </c>
      <c r="M128" s="96" t="s">
        <v>36</v>
      </c>
      <c r="N128" s="96" t="s">
        <v>37</v>
      </c>
      <c r="O128" s="96" t="s">
        <v>401</v>
      </c>
      <c r="P128" s="97"/>
      <c r="Q128" s="97"/>
      <c r="R128" s="96" t="s">
        <v>11</v>
      </c>
      <c r="S128" s="98">
        <v>3.5</v>
      </c>
      <c r="T128" s="99">
        <v>12000</v>
      </c>
      <c r="U128" s="99">
        <v>24300</v>
      </c>
      <c r="V128" s="100"/>
      <c r="W128" s="101">
        <f>SUM(Tabela13[[#This Row],[Strefa 1]:[Strefa 3]])</f>
        <v>36300</v>
      </c>
    </row>
    <row r="129" spans="2:23" ht="38.25" x14ac:dyDescent="0.2">
      <c r="B129" s="96" t="s">
        <v>16</v>
      </c>
      <c r="C129" s="96" t="s">
        <v>227</v>
      </c>
      <c r="D129" s="96" t="s">
        <v>36</v>
      </c>
      <c r="E129" s="96" t="s">
        <v>37</v>
      </c>
      <c r="F129" s="96" t="s">
        <v>709</v>
      </c>
      <c r="G129" s="96" t="s">
        <v>2</v>
      </c>
      <c r="H129" s="97"/>
      <c r="I129" s="96" t="s">
        <v>753</v>
      </c>
      <c r="J129" s="96" t="s">
        <v>794</v>
      </c>
      <c r="K129" s="115" t="s">
        <v>518</v>
      </c>
      <c r="L129" s="96" t="s">
        <v>301</v>
      </c>
      <c r="M129" s="96" t="s">
        <v>180</v>
      </c>
      <c r="N129" s="96" t="s">
        <v>37</v>
      </c>
      <c r="O129" s="96" t="s">
        <v>519</v>
      </c>
      <c r="P129" s="97"/>
      <c r="Q129" s="97"/>
      <c r="R129" s="96" t="s">
        <v>11</v>
      </c>
      <c r="S129" s="98">
        <v>7</v>
      </c>
      <c r="T129" s="99">
        <v>29100</v>
      </c>
      <c r="U129" s="99">
        <v>57000</v>
      </c>
      <c r="V129" s="100"/>
      <c r="W129" s="101">
        <f>SUM(Tabela13[[#This Row],[Strefa 1]:[Strefa 3]])</f>
        <v>86100</v>
      </c>
    </row>
    <row r="130" spans="2:23" ht="38.25" x14ac:dyDescent="0.2">
      <c r="B130" s="96" t="s">
        <v>16</v>
      </c>
      <c r="C130" s="96" t="s">
        <v>227</v>
      </c>
      <c r="D130" s="96" t="s">
        <v>36</v>
      </c>
      <c r="E130" s="96" t="s">
        <v>37</v>
      </c>
      <c r="F130" s="96" t="s">
        <v>709</v>
      </c>
      <c r="G130" s="96" t="s">
        <v>2</v>
      </c>
      <c r="H130" s="97"/>
      <c r="I130" s="96" t="s">
        <v>753</v>
      </c>
      <c r="J130" s="96" t="s">
        <v>794</v>
      </c>
      <c r="K130" s="115" t="s">
        <v>483</v>
      </c>
      <c r="L130" s="96" t="s">
        <v>301</v>
      </c>
      <c r="M130" s="96" t="s">
        <v>36</v>
      </c>
      <c r="N130" s="96" t="s">
        <v>37</v>
      </c>
      <c r="O130" s="96" t="s">
        <v>484</v>
      </c>
      <c r="P130" s="97"/>
      <c r="Q130" s="97"/>
      <c r="R130" s="96" t="s">
        <v>11</v>
      </c>
      <c r="S130" s="98">
        <v>1</v>
      </c>
      <c r="T130" s="99">
        <v>6900</v>
      </c>
      <c r="U130" s="99">
        <v>13200</v>
      </c>
      <c r="V130" s="100"/>
      <c r="W130" s="101">
        <f>SUM(Tabela13[[#This Row],[Strefa 1]:[Strefa 3]])</f>
        <v>20100</v>
      </c>
    </row>
    <row r="131" spans="2:23" ht="38.25" x14ac:dyDescent="0.2">
      <c r="B131" s="96" t="s">
        <v>16</v>
      </c>
      <c r="C131" s="96" t="s">
        <v>227</v>
      </c>
      <c r="D131" s="96" t="s">
        <v>36</v>
      </c>
      <c r="E131" s="96" t="s">
        <v>37</v>
      </c>
      <c r="F131" s="96" t="s">
        <v>709</v>
      </c>
      <c r="G131" s="96" t="s">
        <v>2</v>
      </c>
      <c r="H131" s="97"/>
      <c r="I131" s="96" t="s">
        <v>753</v>
      </c>
      <c r="J131" s="96" t="s">
        <v>794</v>
      </c>
      <c r="K131" s="115" t="s">
        <v>496</v>
      </c>
      <c r="L131" s="96" t="s">
        <v>301</v>
      </c>
      <c r="M131" s="96" t="s">
        <v>36</v>
      </c>
      <c r="N131" s="96" t="s">
        <v>37</v>
      </c>
      <c r="O131" s="96" t="s">
        <v>497</v>
      </c>
      <c r="P131" s="97"/>
      <c r="Q131" s="97"/>
      <c r="R131" s="96" t="s">
        <v>11</v>
      </c>
      <c r="S131" s="98">
        <v>4</v>
      </c>
      <c r="T131" s="99">
        <v>12900</v>
      </c>
      <c r="U131" s="99">
        <v>23400</v>
      </c>
      <c r="V131" s="100"/>
      <c r="W131" s="101">
        <f>SUM(Tabela13[[#This Row],[Strefa 1]:[Strefa 3]])</f>
        <v>36300</v>
      </c>
    </row>
    <row r="132" spans="2:23" ht="38.25" x14ac:dyDescent="0.2">
      <c r="B132" s="96" t="s">
        <v>16</v>
      </c>
      <c r="C132" s="96" t="s">
        <v>227</v>
      </c>
      <c r="D132" s="96" t="s">
        <v>36</v>
      </c>
      <c r="E132" s="96" t="s">
        <v>37</v>
      </c>
      <c r="F132" s="96" t="s">
        <v>709</v>
      </c>
      <c r="G132" s="96" t="s">
        <v>2</v>
      </c>
      <c r="H132" s="97"/>
      <c r="I132" s="96" t="s">
        <v>753</v>
      </c>
      <c r="J132" s="96" t="s">
        <v>794</v>
      </c>
      <c r="K132" s="115" t="s">
        <v>508</v>
      </c>
      <c r="L132" s="96" t="s">
        <v>301</v>
      </c>
      <c r="M132" s="96" t="s">
        <v>36</v>
      </c>
      <c r="N132" s="96" t="s">
        <v>37</v>
      </c>
      <c r="O132" s="96" t="s">
        <v>497</v>
      </c>
      <c r="P132" s="97"/>
      <c r="Q132" s="97"/>
      <c r="R132" s="96" t="s">
        <v>11</v>
      </c>
      <c r="S132" s="98">
        <v>13</v>
      </c>
      <c r="T132" s="99">
        <v>20700</v>
      </c>
      <c r="U132" s="99">
        <v>27300</v>
      </c>
      <c r="V132" s="100"/>
      <c r="W132" s="101">
        <f>SUM(Tabela13[[#This Row],[Strefa 1]:[Strefa 3]])</f>
        <v>48000</v>
      </c>
    </row>
    <row r="133" spans="2:23" ht="38.25" x14ac:dyDescent="0.2">
      <c r="B133" s="96" t="s">
        <v>16</v>
      </c>
      <c r="C133" s="96" t="s">
        <v>227</v>
      </c>
      <c r="D133" s="96" t="s">
        <v>36</v>
      </c>
      <c r="E133" s="96" t="s">
        <v>37</v>
      </c>
      <c r="F133" s="96" t="s">
        <v>709</v>
      </c>
      <c r="G133" s="96" t="s">
        <v>2</v>
      </c>
      <c r="H133" s="97"/>
      <c r="I133" s="96" t="s">
        <v>753</v>
      </c>
      <c r="J133" s="96" t="s">
        <v>794</v>
      </c>
      <c r="K133" s="115" t="s">
        <v>790</v>
      </c>
      <c r="L133" s="96" t="s">
        <v>301</v>
      </c>
      <c r="M133" s="96" t="s">
        <v>36</v>
      </c>
      <c r="N133" s="96" t="s">
        <v>37</v>
      </c>
      <c r="O133" s="96" t="s">
        <v>789</v>
      </c>
      <c r="P133" s="96"/>
      <c r="Q133" s="96"/>
      <c r="R133" s="96" t="s">
        <v>11</v>
      </c>
      <c r="S133" s="98">
        <v>4</v>
      </c>
      <c r="T133" s="99">
        <v>33000</v>
      </c>
      <c r="U133" s="99">
        <v>81000</v>
      </c>
      <c r="V133" s="100"/>
      <c r="W133" s="116">
        <f>SUM(Tabela13[[#This Row],[Strefa 1]:[Strefa 3]])</f>
        <v>114000</v>
      </c>
    </row>
    <row r="134" spans="2:23" ht="38.25" x14ac:dyDescent="0.2">
      <c r="B134" s="96" t="s">
        <v>16</v>
      </c>
      <c r="C134" s="96" t="s">
        <v>227</v>
      </c>
      <c r="D134" s="96" t="s">
        <v>36</v>
      </c>
      <c r="E134" s="96" t="s">
        <v>37</v>
      </c>
      <c r="F134" s="96" t="s">
        <v>709</v>
      </c>
      <c r="G134" s="96" t="s">
        <v>2</v>
      </c>
      <c r="H134" s="97"/>
      <c r="I134" s="96" t="s">
        <v>753</v>
      </c>
      <c r="J134" s="96" t="s">
        <v>794</v>
      </c>
      <c r="K134" s="115" t="s">
        <v>791</v>
      </c>
      <c r="L134" s="96" t="s">
        <v>301</v>
      </c>
      <c r="M134" s="96" t="s">
        <v>36</v>
      </c>
      <c r="N134" s="96" t="s">
        <v>37</v>
      </c>
      <c r="O134" s="96" t="s">
        <v>682</v>
      </c>
      <c r="P134" s="96"/>
      <c r="Q134" s="96"/>
      <c r="R134" s="96" t="s">
        <v>11</v>
      </c>
      <c r="S134" s="98">
        <v>4</v>
      </c>
      <c r="T134" s="99">
        <v>51000</v>
      </c>
      <c r="U134" s="99">
        <v>144000</v>
      </c>
      <c r="V134" s="100"/>
      <c r="W134" s="116">
        <f>SUM(Tabela13[[#This Row],[Strefa 1]:[Strefa 3]])</f>
        <v>195000</v>
      </c>
    </row>
    <row r="135" spans="2:23" ht="38.25" x14ac:dyDescent="0.2">
      <c r="B135" s="96" t="s">
        <v>16</v>
      </c>
      <c r="C135" s="96" t="s">
        <v>227</v>
      </c>
      <c r="D135" s="96" t="s">
        <v>36</v>
      </c>
      <c r="E135" s="96" t="s">
        <v>37</v>
      </c>
      <c r="F135" s="96" t="s">
        <v>709</v>
      </c>
      <c r="G135" s="96" t="s">
        <v>2</v>
      </c>
      <c r="H135" s="97"/>
      <c r="I135" s="96" t="s">
        <v>753</v>
      </c>
      <c r="J135" s="96" t="s">
        <v>794</v>
      </c>
      <c r="K135" s="115" t="s">
        <v>305</v>
      </c>
      <c r="L135" s="96" t="s">
        <v>301</v>
      </c>
      <c r="M135" s="96" t="s">
        <v>180</v>
      </c>
      <c r="N135" s="96" t="s">
        <v>37</v>
      </c>
      <c r="O135" s="96" t="s">
        <v>306</v>
      </c>
      <c r="P135" s="97"/>
      <c r="Q135" s="97"/>
      <c r="R135" s="96" t="s">
        <v>11</v>
      </c>
      <c r="S135" s="98">
        <v>4</v>
      </c>
      <c r="T135" s="99">
        <v>6000</v>
      </c>
      <c r="U135" s="99">
        <v>10800</v>
      </c>
      <c r="V135" s="100"/>
      <c r="W135" s="101">
        <f>SUM(Tabela13[[#This Row],[Strefa 1]:[Strefa 3]])</f>
        <v>16800</v>
      </c>
    </row>
    <row r="136" spans="2:23" ht="38.25" x14ac:dyDescent="0.2">
      <c r="B136" s="96" t="s">
        <v>16</v>
      </c>
      <c r="C136" s="96" t="s">
        <v>227</v>
      </c>
      <c r="D136" s="96" t="s">
        <v>36</v>
      </c>
      <c r="E136" s="96" t="s">
        <v>37</v>
      </c>
      <c r="F136" s="96" t="s">
        <v>709</v>
      </c>
      <c r="G136" s="96" t="s">
        <v>2</v>
      </c>
      <c r="H136" s="97"/>
      <c r="I136" s="96" t="s">
        <v>753</v>
      </c>
      <c r="J136" s="96" t="s">
        <v>794</v>
      </c>
      <c r="K136" s="115" t="s">
        <v>520</v>
      </c>
      <c r="L136" s="96" t="s">
        <v>301</v>
      </c>
      <c r="M136" s="96" t="s">
        <v>180</v>
      </c>
      <c r="N136" s="96" t="s">
        <v>37</v>
      </c>
      <c r="O136" s="96" t="s">
        <v>521</v>
      </c>
      <c r="P136" s="97"/>
      <c r="Q136" s="97"/>
      <c r="R136" s="96" t="s">
        <v>11</v>
      </c>
      <c r="S136" s="98">
        <v>4</v>
      </c>
      <c r="T136" s="99">
        <v>28800</v>
      </c>
      <c r="U136" s="99">
        <v>55800</v>
      </c>
      <c r="V136" s="100"/>
      <c r="W136" s="101">
        <f>SUM(Tabela13[[#This Row],[Strefa 1]:[Strefa 3]])</f>
        <v>84600</v>
      </c>
    </row>
    <row r="137" spans="2:23" ht="38.25" x14ac:dyDescent="0.2">
      <c r="B137" s="96" t="s">
        <v>16</v>
      </c>
      <c r="C137" s="96" t="s">
        <v>227</v>
      </c>
      <c r="D137" s="96" t="s">
        <v>36</v>
      </c>
      <c r="E137" s="96" t="s">
        <v>37</v>
      </c>
      <c r="F137" s="96" t="s">
        <v>709</v>
      </c>
      <c r="G137" s="96" t="s">
        <v>2</v>
      </c>
      <c r="H137" s="97"/>
      <c r="I137" s="96" t="s">
        <v>753</v>
      </c>
      <c r="J137" s="96" t="s">
        <v>794</v>
      </c>
      <c r="K137" s="115" t="s">
        <v>372</v>
      </c>
      <c r="L137" s="96" t="s">
        <v>301</v>
      </c>
      <c r="M137" s="96" t="s">
        <v>36</v>
      </c>
      <c r="N137" s="96" t="s">
        <v>37</v>
      </c>
      <c r="O137" s="96" t="s">
        <v>373</v>
      </c>
      <c r="P137" s="97"/>
      <c r="Q137" s="97"/>
      <c r="R137" s="96" t="s">
        <v>11</v>
      </c>
      <c r="S137" s="98">
        <v>6.5</v>
      </c>
      <c r="T137" s="99">
        <v>53400</v>
      </c>
      <c r="U137" s="99">
        <v>12000</v>
      </c>
      <c r="V137" s="100"/>
      <c r="W137" s="101">
        <f>SUM(Tabela13[[#This Row],[Strefa 1]:[Strefa 3]])</f>
        <v>65400</v>
      </c>
    </row>
    <row r="138" spans="2:23" ht="38.25" x14ac:dyDescent="0.2">
      <c r="B138" s="96" t="s">
        <v>16</v>
      </c>
      <c r="C138" s="96" t="s">
        <v>227</v>
      </c>
      <c r="D138" s="96" t="s">
        <v>36</v>
      </c>
      <c r="E138" s="96" t="s">
        <v>37</v>
      </c>
      <c r="F138" s="96" t="s">
        <v>709</v>
      </c>
      <c r="G138" s="96" t="s">
        <v>2</v>
      </c>
      <c r="H138" s="97"/>
      <c r="I138" s="96" t="s">
        <v>753</v>
      </c>
      <c r="J138" s="96" t="s">
        <v>794</v>
      </c>
      <c r="K138" s="115" t="s">
        <v>490</v>
      </c>
      <c r="L138" s="96" t="s">
        <v>301</v>
      </c>
      <c r="M138" s="96" t="s">
        <v>36</v>
      </c>
      <c r="N138" s="96" t="s">
        <v>37</v>
      </c>
      <c r="O138" s="96" t="s">
        <v>373</v>
      </c>
      <c r="P138" s="96" t="s">
        <v>491</v>
      </c>
      <c r="Q138" s="97"/>
      <c r="R138" s="96" t="s">
        <v>11</v>
      </c>
      <c r="S138" s="98">
        <v>7</v>
      </c>
      <c r="T138" s="99">
        <v>5700</v>
      </c>
      <c r="U138" s="99">
        <v>12300</v>
      </c>
      <c r="V138" s="100"/>
      <c r="W138" s="101">
        <f>SUM(Tabela13[[#This Row],[Strefa 1]:[Strefa 3]])</f>
        <v>18000</v>
      </c>
    </row>
    <row r="139" spans="2:23" ht="38.25" x14ac:dyDescent="0.2">
      <c r="B139" s="96" t="s">
        <v>16</v>
      </c>
      <c r="C139" s="96" t="s">
        <v>227</v>
      </c>
      <c r="D139" s="96" t="s">
        <v>36</v>
      </c>
      <c r="E139" s="96" t="s">
        <v>37</v>
      </c>
      <c r="F139" s="96" t="s">
        <v>709</v>
      </c>
      <c r="G139" s="96" t="s">
        <v>2</v>
      </c>
      <c r="H139" s="97"/>
      <c r="I139" s="96" t="s">
        <v>753</v>
      </c>
      <c r="J139" s="96" t="s">
        <v>794</v>
      </c>
      <c r="K139" s="115" t="s">
        <v>481</v>
      </c>
      <c r="L139" s="96" t="s">
        <v>301</v>
      </c>
      <c r="M139" s="96" t="s">
        <v>36</v>
      </c>
      <c r="N139" s="96" t="s">
        <v>37</v>
      </c>
      <c r="O139" s="96" t="s">
        <v>482</v>
      </c>
      <c r="P139" s="97"/>
      <c r="Q139" s="97"/>
      <c r="R139" s="96" t="s">
        <v>11</v>
      </c>
      <c r="S139" s="98">
        <v>1</v>
      </c>
      <c r="T139" s="99">
        <v>3900</v>
      </c>
      <c r="U139" s="99">
        <v>7500</v>
      </c>
      <c r="V139" s="100"/>
      <c r="W139" s="101">
        <f>SUM(Tabela13[[#This Row],[Strefa 1]:[Strefa 3]])</f>
        <v>11400</v>
      </c>
    </row>
    <row r="140" spans="2:23" ht="38.25" x14ac:dyDescent="0.2">
      <c r="B140" s="96" t="s">
        <v>16</v>
      </c>
      <c r="C140" s="96" t="s">
        <v>227</v>
      </c>
      <c r="D140" s="96" t="s">
        <v>36</v>
      </c>
      <c r="E140" s="96" t="s">
        <v>37</v>
      </c>
      <c r="F140" s="96" t="s">
        <v>709</v>
      </c>
      <c r="G140" s="96" t="s">
        <v>2</v>
      </c>
      <c r="H140" s="97"/>
      <c r="I140" s="96" t="s">
        <v>753</v>
      </c>
      <c r="J140" s="96" t="s">
        <v>794</v>
      </c>
      <c r="K140" s="115" t="s">
        <v>471</v>
      </c>
      <c r="L140" s="96" t="s">
        <v>301</v>
      </c>
      <c r="M140" s="96" t="s">
        <v>36</v>
      </c>
      <c r="N140" s="96" t="s">
        <v>37</v>
      </c>
      <c r="O140" s="96" t="s">
        <v>153</v>
      </c>
      <c r="P140" s="97"/>
      <c r="Q140" s="97"/>
      <c r="R140" s="96" t="s">
        <v>11</v>
      </c>
      <c r="S140" s="98">
        <v>7</v>
      </c>
      <c r="T140" s="99">
        <v>18000</v>
      </c>
      <c r="U140" s="99">
        <v>33000</v>
      </c>
      <c r="V140" s="100"/>
      <c r="W140" s="101">
        <f>SUM(Tabela13[[#This Row],[Strefa 1]:[Strefa 3]])</f>
        <v>51000</v>
      </c>
    </row>
    <row r="141" spans="2:23" ht="38.25" x14ac:dyDescent="0.2">
      <c r="B141" s="96" t="s">
        <v>16</v>
      </c>
      <c r="C141" s="96" t="s">
        <v>227</v>
      </c>
      <c r="D141" s="96" t="s">
        <v>36</v>
      </c>
      <c r="E141" s="96" t="s">
        <v>37</v>
      </c>
      <c r="F141" s="96" t="s">
        <v>709</v>
      </c>
      <c r="G141" s="96" t="s">
        <v>2</v>
      </c>
      <c r="H141" s="97"/>
      <c r="I141" s="96" t="s">
        <v>753</v>
      </c>
      <c r="J141" s="96" t="s">
        <v>794</v>
      </c>
      <c r="K141" s="115" t="s">
        <v>475</v>
      </c>
      <c r="L141" s="96" t="s">
        <v>301</v>
      </c>
      <c r="M141" s="96" t="s">
        <v>36</v>
      </c>
      <c r="N141" s="96" t="s">
        <v>37</v>
      </c>
      <c r="O141" s="96" t="s">
        <v>153</v>
      </c>
      <c r="P141" s="97"/>
      <c r="Q141" s="97"/>
      <c r="R141" s="96" t="s">
        <v>11</v>
      </c>
      <c r="S141" s="98">
        <v>7</v>
      </c>
      <c r="T141" s="99">
        <v>21000</v>
      </c>
      <c r="U141" s="99">
        <v>41100</v>
      </c>
      <c r="V141" s="100"/>
      <c r="W141" s="101">
        <f>SUM(Tabela13[[#This Row],[Strefa 1]:[Strefa 3]])</f>
        <v>62100</v>
      </c>
    </row>
    <row r="142" spans="2:23" ht="38.25" x14ac:dyDescent="0.2">
      <c r="B142" s="96" t="s">
        <v>16</v>
      </c>
      <c r="C142" s="96" t="s">
        <v>227</v>
      </c>
      <c r="D142" s="96" t="s">
        <v>36</v>
      </c>
      <c r="E142" s="96" t="s">
        <v>37</v>
      </c>
      <c r="F142" s="96" t="s">
        <v>709</v>
      </c>
      <c r="G142" s="96" t="s">
        <v>2</v>
      </c>
      <c r="H142" s="97"/>
      <c r="I142" s="96" t="s">
        <v>753</v>
      </c>
      <c r="J142" s="96" t="s">
        <v>794</v>
      </c>
      <c r="K142" s="115" t="s">
        <v>279</v>
      </c>
      <c r="L142" s="96" t="s">
        <v>301</v>
      </c>
      <c r="M142" s="96" t="s">
        <v>36</v>
      </c>
      <c r="N142" s="96" t="s">
        <v>37</v>
      </c>
      <c r="O142" s="96" t="s">
        <v>232</v>
      </c>
      <c r="P142" s="96" t="s">
        <v>235</v>
      </c>
      <c r="Q142" s="96" t="s">
        <v>280</v>
      </c>
      <c r="R142" s="96" t="s">
        <v>5</v>
      </c>
      <c r="S142" s="98">
        <v>16</v>
      </c>
      <c r="T142" s="99">
        <v>19800</v>
      </c>
      <c r="U142" s="100">
        <v>0</v>
      </c>
      <c r="V142" s="100"/>
      <c r="W142" s="101">
        <f>SUM(Tabela13[[#This Row],[Strefa 1]:[Strefa 3]])</f>
        <v>19800</v>
      </c>
    </row>
    <row r="143" spans="2:23" ht="38.25" x14ac:dyDescent="0.2">
      <c r="B143" s="96" t="s">
        <v>16</v>
      </c>
      <c r="C143" s="96" t="s">
        <v>227</v>
      </c>
      <c r="D143" s="96" t="s">
        <v>36</v>
      </c>
      <c r="E143" s="96" t="s">
        <v>37</v>
      </c>
      <c r="F143" s="96" t="s">
        <v>709</v>
      </c>
      <c r="G143" s="96" t="s">
        <v>2</v>
      </c>
      <c r="H143" s="97"/>
      <c r="I143" s="96" t="s">
        <v>753</v>
      </c>
      <c r="J143" s="96" t="s">
        <v>794</v>
      </c>
      <c r="K143" s="115" t="s">
        <v>366</v>
      </c>
      <c r="L143" s="96" t="s">
        <v>301</v>
      </c>
      <c r="M143" s="96" t="s">
        <v>36</v>
      </c>
      <c r="N143" s="96" t="s">
        <v>37</v>
      </c>
      <c r="O143" s="96" t="s">
        <v>232</v>
      </c>
      <c r="P143" s="97"/>
      <c r="Q143" s="97"/>
      <c r="R143" s="96" t="s">
        <v>11</v>
      </c>
      <c r="S143" s="98">
        <v>6</v>
      </c>
      <c r="T143" s="99">
        <v>19500</v>
      </c>
      <c r="U143" s="99">
        <v>30600</v>
      </c>
      <c r="V143" s="100"/>
      <c r="W143" s="101">
        <f>SUM(Tabela13[[#This Row],[Strefa 1]:[Strefa 3]])</f>
        <v>50100</v>
      </c>
    </row>
    <row r="144" spans="2:23" ht="38.25" x14ac:dyDescent="0.2">
      <c r="B144" s="96" t="s">
        <v>16</v>
      </c>
      <c r="C144" s="96" t="s">
        <v>227</v>
      </c>
      <c r="D144" s="96" t="s">
        <v>36</v>
      </c>
      <c r="E144" s="96" t="s">
        <v>37</v>
      </c>
      <c r="F144" s="96" t="s">
        <v>709</v>
      </c>
      <c r="G144" s="96" t="s">
        <v>2</v>
      </c>
      <c r="H144" s="97"/>
      <c r="I144" s="96" t="s">
        <v>753</v>
      </c>
      <c r="J144" s="96" t="s">
        <v>794</v>
      </c>
      <c r="K144" s="115" t="s">
        <v>509</v>
      </c>
      <c r="L144" s="96" t="s">
        <v>301</v>
      </c>
      <c r="M144" s="96" t="s">
        <v>36</v>
      </c>
      <c r="N144" s="96" t="s">
        <v>37</v>
      </c>
      <c r="O144" s="96" t="s">
        <v>232</v>
      </c>
      <c r="P144" s="97"/>
      <c r="Q144" s="97"/>
      <c r="R144" s="96" t="s">
        <v>11</v>
      </c>
      <c r="S144" s="98">
        <v>4</v>
      </c>
      <c r="T144" s="99">
        <v>24300</v>
      </c>
      <c r="U144" s="99">
        <v>35100</v>
      </c>
      <c r="V144" s="100"/>
      <c r="W144" s="101">
        <f>SUM(Tabela13[[#This Row],[Strefa 1]:[Strefa 3]])</f>
        <v>59400</v>
      </c>
    </row>
    <row r="145" spans="2:23" ht="38.25" x14ac:dyDescent="0.2">
      <c r="B145" s="96" t="s">
        <v>16</v>
      </c>
      <c r="C145" s="96" t="s">
        <v>227</v>
      </c>
      <c r="D145" s="96" t="s">
        <v>36</v>
      </c>
      <c r="E145" s="96" t="s">
        <v>37</v>
      </c>
      <c r="F145" s="96" t="s">
        <v>709</v>
      </c>
      <c r="G145" s="96" t="s">
        <v>2</v>
      </c>
      <c r="H145" s="97"/>
      <c r="I145" s="96" t="s">
        <v>753</v>
      </c>
      <c r="J145" s="96" t="s">
        <v>794</v>
      </c>
      <c r="K145" s="115" t="s">
        <v>532</v>
      </c>
      <c r="L145" s="96" t="s">
        <v>301</v>
      </c>
      <c r="M145" s="96" t="s">
        <v>36</v>
      </c>
      <c r="N145" s="96" t="s">
        <v>37</v>
      </c>
      <c r="O145" s="96" t="s">
        <v>292</v>
      </c>
      <c r="P145" s="97"/>
      <c r="Q145" s="97"/>
      <c r="R145" s="96" t="s">
        <v>11</v>
      </c>
      <c r="S145" s="98">
        <v>14</v>
      </c>
      <c r="T145" s="99">
        <v>19200</v>
      </c>
      <c r="U145" s="99">
        <v>26400</v>
      </c>
      <c r="V145" s="100"/>
      <c r="W145" s="101">
        <f>SUM(Tabela13[[#This Row],[Strefa 1]:[Strefa 3]])</f>
        <v>45600</v>
      </c>
    </row>
    <row r="146" spans="2:23" ht="38.25" x14ac:dyDescent="0.2">
      <c r="B146" s="96" t="s">
        <v>16</v>
      </c>
      <c r="C146" s="96" t="s">
        <v>227</v>
      </c>
      <c r="D146" s="96" t="s">
        <v>36</v>
      </c>
      <c r="E146" s="96" t="s">
        <v>37</v>
      </c>
      <c r="F146" s="96" t="s">
        <v>709</v>
      </c>
      <c r="G146" s="96" t="s">
        <v>2</v>
      </c>
      <c r="H146" s="97"/>
      <c r="I146" s="96" t="s">
        <v>753</v>
      </c>
      <c r="J146" s="96" t="s">
        <v>794</v>
      </c>
      <c r="K146" s="115" t="s">
        <v>398</v>
      </c>
      <c r="L146" s="96" t="s">
        <v>301</v>
      </c>
      <c r="M146" s="96" t="s">
        <v>36</v>
      </c>
      <c r="N146" s="96" t="s">
        <v>37</v>
      </c>
      <c r="O146" s="96" t="s">
        <v>399</v>
      </c>
      <c r="P146" s="97"/>
      <c r="Q146" s="97"/>
      <c r="R146" s="96" t="s">
        <v>11</v>
      </c>
      <c r="S146" s="98">
        <v>2.5</v>
      </c>
      <c r="T146" s="99">
        <v>3900</v>
      </c>
      <c r="U146" s="99">
        <v>7200</v>
      </c>
      <c r="V146" s="100"/>
      <c r="W146" s="101">
        <f>SUM(Tabela13[[#This Row],[Strefa 1]:[Strefa 3]])</f>
        <v>11100</v>
      </c>
    </row>
    <row r="147" spans="2:23" ht="38.25" x14ac:dyDescent="0.2">
      <c r="B147" s="96" t="s">
        <v>16</v>
      </c>
      <c r="C147" s="96" t="s">
        <v>227</v>
      </c>
      <c r="D147" s="96" t="s">
        <v>36</v>
      </c>
      <c r="E147" s="96" t="s">
        <v>37</v>
      </c>
      <c r="F147" s="96" t="s">
        <v>709</v>
      </c>
      <c r="G147" s="96" t="s">
        <v>2</v>
      </c>
      <c r="H147" s="97"/>
      <c r="I147" s="96" t="s">
        <v>753</v>
      </c>
      <c r="J147" s="96" t="s">
        <v>794</v>
      </c>
      <c r="K147" s="115" t="s">
        <v>353</v>
      </c>
      <c r="L147" s="96" t="s">
        <v>301</v>
      </c>
      <c r="M147" s="96" t="s">
        <v>36</v>
      </c>
      <c r="N147" s="96" t="s">
        <v>37</v>
      </c>
      <c r="O147" s="96" t="s">
        <v>354</v>
      </c>
      <c r="P147" s="96" t="s">
        <v>3</v>
      </c>
      <c r="Q147" s="97"/>
      <c r="R147" s="96" t="s">
        <v>18</v>
      </c>
      <c r="S147" s="98">
        <v>7</v>
      </c>
      <c r="T147" s="99">
        <v>16200</v>
      </c>
      <c r="U147" s="100">
        <v>0</v>
      </c>
      <c r="V147" s="100"/>
      <c r="W147" s="101">
        <f>SUM(Tabela13[[#This Row],[Strefa 1]:[Strefa 3]])</f>
        <v>16200</v>
      </c>
    </row>
    <row r="148" spans="2:23" ht="38.25" x14ac:dyDescent="0.2">
      <c r="B148" s="96" t="s">
        <v>16</v>
      </c>
      <c r="C148" s="96" t="s">
        <v>227</v>
      </c>
      <c r="D148" s="96" t="s">
        <v>36</v>
      </c>
      <c r="E148" s="96" t="s">
        <v>37</v>
      </c>
      <c r="F148" s="96" t="s">
        <v>709</v>
      </c>
      <c r="G148" s="96" t="s">
        <v>2</v>
      </c>
      <c r="H148" s="97"/>
      <c r="I148" s="96" t="s">
        <v>753</v>
      </c>
      <c r="J148" s="96" t="s">
        <v>794</v>
      </c>
      <c r="K148" s="115" t="s">
        <v>457</v>
      </c>
      <c r="L148" s="96" t="s">
        <v>301</v>
      </c>
      <c r="M148" s="96" t="s">
        <v>180</v>
      </c>
      <c r="N148" s="96" t="s">
        <v>37</v>
      </c>
      <c r="O148" s="96" t="s">
        <v>354</v>
      </c>
      <c r="P148" s="97"/>
      <c r="Q148" s="97"/>
      <c r="R148" s="96" t="s">
        <v>11</v>
      </c>
      <c r="S148" s="98">
        <v>4</v>
      </c>
      <c r="T148" s="99">
        <v>5700</v>
      </c>
      <c r="U148" s="99">
        <v>11700</v>
      </c>
      <c r="V148" s="100"/>
      <c r="W148" s="101">
        <f>SUM(Tabela13[[#This Row],[Strefa 1]:[Strefa 3]])</f>
        <v>17400</v>
      </c>
    </row>
    <row r="149" spans="2:23" ht="38.25" x14ac:dyDescent="0.2">
      <c r="B149" s="96" t="s">
        <v>16</v>
      </c>
      <c r="C149" s="96" t="s">
        <v>227</v>
      </c>
      <c r="D149" s="96" t="s">
        <v>36</v>
      </c>
      <c r="E149" s="96" t="s">
        <v>37</v>
      </c>
      <c r="F149" s="96" t="s">
        <v>709</v>
      </c>
      <c r="G149" s="96" t="s">
        <v>2</v>
      </c>
      <c r="H149" s="97"/>
      <c r="I149" s="96" t="s">
        <v>753</v>
      </c>
      <c r="J149" s="96" t="s">
        <v>794</v>
      </c>
      <c r="K149" s="115" t="s">
        <v>524</v>
      </c>
      <c r="L149" s="96" t="s">
        <v>301</v>
      </c>
      <c r="M149" s="96" t="s">
        <v>36</v>
      </c>
      <c r="N149" s="96" t="s">
        <v>37</v>
      </c>
      <c r="O149" s="96" t="s">
        <v>243</v>
      </c>
      <c r="P149" s="97"/>
      <c r="Q149" s="97"/>
      <c r="R149" s="96" t="s">
        <v>11</v>
      </c>
      <c r="S149" s="98">
        <v>4</v>
      </c>
      <c r="T149" s="99">
        <v>21300</v>
      </c>
      <c r="U149" s="99">
        <v>38100</v>
      </c>
      <c r="V149" s="100"/>
      <c r="W149" s="101">
        <f>SUM(Tabela13[[#This Row],[Strefa 1]:[Strefa 3]])</f>
        <v>59400</v>
      </c>
    </row>
    <row r="150" spans="2:23" ht="38.25" x14ac:dyDescent="0.2">
      <c r="B150" s="96" t="s">
        <v>16</v>
      </c>
      <c r="C150" s="96" t="s">
        <v>227</v>
      </c>
      <c r="D150" s="96" t="s">
        <v>36</v>
      </c>
      <c r="E150" s="96" t="s">
        <v>37</v>
      </c>
      <c r="F150" s="96" t="s">
        <v>709</v>
      </c>
      <c r="G150" s="96" t="s">
        <v>2</v>
      </c>
      <c r="H150" s="97"/>
      <c r="I150" s="96" t="s">
        <v>753</v>
      </c>
      <c r="J150" s="96" t="s">
        <v>794</v>
      </c>
      <c r="K150" s="115" t="s">
        <v>449</v>
      </c>
      <c r="L150" s="96" t="s">
        <v>301</v>
      </c>
      <c r="M150" s="96" t="s">
        <v>47</v>
      </c>
      <c r="N150" s="96" t="s">
        <v>37</v>
      </c>
      <c r="O150" s="96" t="s">
        <v>768</v>
      </c>
      <c r="P150" s="97"/>
      <c r="Q150" s="97"/>
      <c r="R150" s="96" t="s">
        <v>11</v>
      </c>
      <c r="S150" s="98">
        <v>3</v>
      </c>
      <c r="T150" s="99">
        <v>1200</v>
      </c>
      <c r="U150" s="99">
        <v>900</v>
      </c>
      <c r="V150" s="100"/>
      <c r="W150" s="101">
        <f>SUM(Tabela13[[#This Row],[Strefa 1]:[Strefa 3]])</f>
        <v>2100</v>
      </c>
    </row>
    <row r="151" spans="2:23" ht="38.25" x14ac:dyDescent="0.2">
      <c r="B151" s="96" t="s">
        <v>16</v>
      </c>
      <c r="C151" s="96" t="s">
        <v>227</v>
      </c>
      <c r="D151" s="96" t="s">
        <v>36</v>
      </c>
      <c r="E151" s="96" t="s">
        <v>37</v>
      </c>
      <c r="F151" s="96" t="s">
        <v>709</v>
      </c>
      <c r="G151" s="96" t="s">
        <v>2</v>
      </c>
      <c r="H151" s="97"/>
      <c r="I151" s="96" t="s">
        <v>753</v>
      </c>
      <c r="J151" s="96" t="s">
        <v>794</v>
      </c>
      <c r="K151" s="115" t="s">
        <v>527</v>
      </c>
      <c r="L151" s="96" t="s">
        <v>301</v>
      </c>
      <c r="M151" s="96" t="s">
        <v>36</v>
      </c>
      <c r="N151" s="96" t="s">
        <v>37</v>
      </c>
      <c r="O151" s="96" t="s">
        <v>768</v>
      </c>
      <c r="P151" s="97"/>
      <c r="Q151" s="97"/>
      <c r="R151" s="96" t="s">
        <v>11</v>
      </c>
      <c r="S151" s="98">
        <v>3</v>
      </c>
      <c r="T151" s="99">
        <v>16800</v>
      </c>
      <c r="U151" s="99">
        <v>30900</v>
      </c>
      <c r="V151" s="100"/>
      <c r="W151" s="101">
        <f>SUM(Tabela13[[#This Row],[Strefa 1]:[Strefa 3]])</f>
        <v>47700</v>
      </c>
    </row>
    <row r="152" spans="2:23" ht="38.25" x14ac:dyDescent="0.2">
      <c r="B152" s="96" t="s">
        <v>16</v>
      </c>
      <c r="C152" s="96" t="s">
        <v>227</v>
      </c>
      <c r="D152" s="96" t="s">
        <v>36</v>
      </c>
      <c r="E152" s="96" t="s">
        <v>37</v>
      </c>
      <c r="F152" s="96" t="s">
        <v>709</v>
      </c>
      <c r="G152" s="96" t="s">
        <v>2</v>
      </c>
      <c r="H152" s="97"/>
      <c r="I152" s="96" t="s">
        <v>753</v>
      </c>
      <c r="J152" s="96" t="s">
        <v>794</v>
      </c>
      <c r="K152" s="118" t="s">
        <v>771</v>
      </c>
      <c r="L152" s="96" t="s">
        <v>301</v>
      </c>
      <c r="M152" s="96" t="s">
        <v>36</v>
      </c>
      <c r="N152" s="96" t="s">
        <v>37</v>
      </c>
      <c r="O152" s="96" t="s">
        <v>768</v>
      </c>
      <c r="P152" s="96"/>
      <c r="Q152" s="96"/>
      <c r="R152" s="96" t="s">
        <v>11</v>
      </c>
      <c r="S152" s="98">
        <v>6</v>
      </c>
      <c r="T152" s="99">
        <v>24600</v>
      </c>
      <c r="U152" s="99">
        <v>41400</v>
      </c>
      <c r="V152" s="100"/>
      <c r="W152" s="116">
        <f>SUM(Tabela13[[#This Row],[Strefa 1]:[Strefa 3]])</f>
        <v>66000</v>
      </c>
    </row>
    <row r="153" spans="2:23" ht="38.25" x14ac:dyDescent="0.2">
      <c r="B153" s="96" t="s">
        <v>16</v>
      </c>
      <c r="C153" s="96" t="s">
        <v>227</v>
      </c>
      <c r="D153" s="96" t="s">
        <v>36</v>
      </c>
      <c r="E153" s="96" t="s">
        <v>37</v>
      </c>
      <c r="F153" s="96" t="s">
        <v>709</v>
      </c>
      <c r="G153" s="96" t="s">
        <v>2</v>
      </c>
      <c r="H153" s="97"/>
      <c r="I153" s="96" t="s">
        <v>753</v>
      </c>
      <c r="J153" s="96" t="s">
        <v>794</v>
      </c>
      <c r="K153" s="115" t="s">
        <v>358</v>
      </c>
      <c r="L153" s="96" t="s">
        <v>301</v>
      </c>
      <c r="M153" s="96" t="s">
        <v>36</v>
      </c>
      <c r="N153" s="96" t="s">
        <v>37</v>
      </c>
      <c r="O153" s="96" t="s">
        <v>359</v>
      </c>
      <c r="P153" s="97"/>
      <c r="Q153" s="97"/>
      <c r="R153" s="96" t="s">
        <v>11</v>
      </c>
      <c r="S153" s="98">
        <v>11</v>
      </c>
      <c r="T153" s="99">
        <v>11700</v>
      </c>
      <c r="U153" s="99">
        <v>22200</v>
      </c>
      <c r="V153" s="100"/>
      <c r="W153" s="101">
        <f>SUM(Tabela13[[#This Row],[Strefa 1]:[Strefa 3]])</f>
        <v>33900</v>
      </c>
    </row>
    <row r="154" spans="2:23" ht="38.25" x14ac:dyDescent="0.2">
      <c r="B154" s="96" t="s">
        <v>16</v>
      </c>
      <c r="C154" s="96" t="s">
        <v>227</v>
      </c>
      <c r="D154" s="96" t="s">
        <v>36</v>
      </c>
      <c r="E154" s="96" t="s">
        <v>37</v>
      </c>
      <c r="F154" s="96" t="s">
        <v>709</v>
      </c>
      <c r="G154" s="96" t="s">
        <v>2</v>
      </c>
      <c r="H154" s="97"/>
      <c r="I154" s="96" t="s">
        <v>753</v>
      </c>
      <c r="J154" s="96" t="s">
        <v>794</v>
      </c>
      <c r="K154" s="115" t="s">
        <v>360</v>
      </c>
      <c r="L154" s="96" t="s">
        <v>301</v>
      </c>
      <c r="M154" s="96" t="s">
        <v>47</v>
      </c>
      <c r="N154" s="96" t="s">
        <v>37</v>
      </c>
      <c r="O154" s="96" t="s">
        <v>361</v>
      </c>
      <c r="P154" s="97"/>
      <c r="Q154" s="97"/>
      <c r="R154" s="96" t="s">
        <v>11</v>
      </c>
      <c r="S154" s="98">
        <v>1.5</v>
      </c>
      <c r="T154" s="99">
        <v>3600</v>
      </c>
      <c r="U154" s="99">
        <v>8100</v>
      </c>
      <c r="V154" s="100"/>
      <c r="W154" s="101">
        <f>SUM(Tabela13[[#This Row],[Strefa 1]:[Strefa 3]])</f>
        <v>11700</v>
      </c>
    </row>
    <row r="155" spans="2:23" ht="38.25" x14ac:dyDescent="0.2">
      <c r="B155" s="96" t="s">
        <v>16</v>
      </c>
      <c r="C155" s="96" t="s">
        <v>227</v>
      </c>
      <c r="D155" s="96" t="s">
        <v>36</v>
      </c>
      <c r="E155" s="96" t="s">
        <v>37</v>
      </c>
      <c r="F155" s="96" t="s">
        <v>709</v>
      </c>
      <c r="G155" s="96" t="s">
        <v>2</v>
      </c>
      <c r="H155" s="97"/>
      <c r="I155" s="96" t="s">
        <v>753</v>
      </c>
      <c r="J155" s="96" t="s">
        <v>794</v>
      </c>
      <c r="K155" s="115" t="s">
        <v>421</v>
      </c>
      <c r="L155" s="96" t="s">
        <v>301</v>
      </c>
      <c r="M155" s="96" t="s">
        <v>180</v>
      </c>
      <c r="N155" s="96" t="s">
        <v>37</v>
      </c>
      <c r="O155" s="96" t="s">
        <v>361</v>
      </c>
      <c r="P155" s="97"/>
      <c r="Q155" s="97"/>
      <c r="R155" s="96" t="s">
        <v>11</v>
      </c>
      <c r="S155" s="98">
        <v>1</v>
      </c>
      <c r="T155" s="99">
        <v>3600</v>
      </c>
      <c r="U155" s="99">
        <v>6000</v>
      </c>
      <c r="V155" s="100"/>
      <c r="W155" s="101">
        <f>SUM(Tabela13[[#This Row],[Strefa 1]:[Strefa 3]])</f>
        <v>9600</v>
      </c>
    </row>
    <row r="156" spans="2:23" ht="38.25" x14ac:dyDescent="0.2">
      <c r="B156" s="96" t="s">
        <v>16</v>
      </c>
      <c r="C156" s="96" t="s">
        <v>227</v>
      </c>
      <c r="D156" s="96" t="s">
        <v>36</v>
      </c>
      <c r="E156" s="96" t="s">
        <v>37</v>
      </c>
      <c r="F156" s="96" t="s">
        <v>709</v>
      </c>
      <c r="G156" s="96" t="s">
        <v>2</v>
      </c>
      <c r="H156" s="97"/>
      <c r="I156" s="96" t="s">
        <v>753</v>
      </c>
      <c r="J156" s="96" t="s">
        <v>794</v>
      </c>
      <c r="K156" s="115" t="s">
        <v>426</v>
      </c>
      <c r="L156" s="96" t="s">
        <v>301</v>
      </c>
      <c r="M156" s="96" t="s">
        <v>180</v>
      </c>
      <c r="N156" s="96" t="s">
        <v>37</v>
      </c>
      <c r="O156" s="96" t="s">
        <v>427</v>
      </c>
      <c r="P156" s="97"/>
      <c r="Q156" s="97"/>
      <c r="R156" s="96" t="s">
        <v>11</v>
      </c>
      <c r="S156" s="98">
        <v>4</v>
      </c>
      <c r="T156" s="99">
        <v>5400</v>
      </c>
      <c r="U156" s="99">
        <v>10800</v>
      </c>
      <c r="V156" s="100"/>
      <c r="W156" s="101">
        <f>SUM(Tabela13[[#This Row],[Strefa 1]:[Strefa 3]])</f>
        <v>16200</v>
      </c>
    </row>
    <row r="157" spans="2:23" ht="38.25" x14ac:dyDescent="0.2">
      <c r="B157" s="96" t="s">
        <v>16</v>
      </c>
      <c r="C157" s="96" t="s">
        <v>227</v>
      </c>
      <c r="D157" s="96" t="s">
        <v>36</v>
      </c>
      <c r="E157" s="96" t="s">
        <v>37</v>
      </c>
      <c r="F157" s="96" t="s">
        <v>709</v>
      </c>
      <c r="G157" s="96" t="s">
        <v>2</v>
      </c>
      <c r="H157" s="97"/>
      <c r="I157" s="96" t="s">
        <v>753</v>
      </c>
      <c r="J157" s="96" t="s">
        <v>794</v>
      </c>
      <c r="K157" s="115" t="s">
        <v>412</v>
      </c>
      <c r="L157" s="96" t="s">
        <v>301</v>
      </c>
      <c r="M157" s="96" t="s">
        <v>180</v>
      </c>
      <c r="N157" s="96" t="s">
        <v>37</v>
      </c>
      <c r="O157" s="96" t="s">
        <v>75</v>
      </c>
      <c r="P157" s="97"/>
      <c r="Q157" s="97"/>
      <c r="R157" s="96" t="s">
        <v>11</v>
      </c>
      <c r="S157" s="98">
        <v>9</v>
      </c>
      <c r="T157" s="99">
        <v>9600</v>
      </c>
      <c r="U157" s="99">
        <v>19800</v>
      </c>
      <c r="V157" s="100"/>
      <c r="W157" s="101">
        <f>SUM(Tabela13[[#This Row],[Strefa 1]:[Strefa 3]])</f>
        <v>29400</v>
      </c>
    </row>
    <row r="158" spans="2:23" ht="38.25" x14ac:dyDescent="0.2">
      <c r="B158" s="104" t="s">
        <v>16</v>
      </c>
      <c r="C158" s="104" t="s">
        <v>227</v>
      </c>
      <c r="D158" s="104" t="s">
        <v>36</v>
      </c>
      <c r="E158" s="104" t="s">
        <v>37</v>
      </c>
      <c r="F158" s="104" t="s">
        <v>709</v>
      </c>
      <c r="G158" s="104" t="s">
        <v>2</v>
      </c>
      <c r="H158" s="105"/>
      <c r="I158" s="104" t="s">
        <v>753</v>
      </c>
      <c r="J158" s="104" t="s">
        <v>794</v>
      </c>
      <c r="K158" s="119" t="s">
        <v>504</v>
      </c>
      <c r="L158" s="104" t="s">
        <v>301</v>
      </c>
      <c r="M158" s="104" t="s">
        <v>180</v>
      </c>
      <c r="N158" s="104" t="s">
        <v>37</v>
      </c>
      <c r="O158" s="104" t="s">
        <v>75</v>
      </c>
      <c r="P158" s="104" t="s">
        <v>3</v>
      </c>
      <c r="Q158" s="105"/>
      <c r="R158" s="104" t="s">
        <v>11</v>
      </c>
      <c r="S158" s="106">
        <v>13</v>
      </c>
      <c r="T158" s="99">
        <v>33000</v>
      </c>
      <c r="U158" s="99">
        <v>67200</v>
      </c>
      <c r="V158" s="100"/>
      <c r="W158" s="101">
        <f>SUM(Tabela13[[#This Row],[Strefa 1]:[Strefa 3]])</f>
        <v>100200</v>
      </c>
    </row>
    <row r="159" spans="2:23" ht="30" customHeight="1" x14ac:dyDescent="0.2">
      <c r="B159" s="120"/>
      <c r="C159" s="121"/>
      <c r="D159" s="121"/>
      <c r="E159" s="121"/>
      <c r="F159" s="121"/>
      <c r="G159" s="121"/>
      <c r="H159" s="122"/>
      <c r="I159" s="122"/>
      <c r="J159" s="122"/>
      <c r="K159" s="124"/>
      <c r="L159" s="121"/>
      <c r="M159" s="121"/>
      <c r="N159" s="121"/>
      <c r="O159" s="121"/>
      <c r="P159" s="121"/>
      <c r="Q159" s="121"/>
      <c r="R159" s="121"/>
      <c r="S159" s="123"/>
      <c r="T159" s="125">
        <f>SUBTOTAL(109,Tabela13[Strefa 1])</f>
        <v>2358345</v>
      </c>
      <c r="U159" s="125">
        <f>SUBTOTAL(109,Tabela13[Strefa 2])</f>
        <v>4134045</v>
      </c>
      <c r="V159" s="125">
        <f>SUBTOTAL(109,Tabela13[Strefa 3])</f>
        <v>0</v>
      </c>
      <c r="W159" s="126">
        <f>SUBTOTAL(109,Tabela13[Suma])</f>
        <v>6492390</v>
      </c>
    </row>
  </sheetData>
  <conditionalFormatting sqref="K142">
    <cfRule type="expression" dxfId="53" priority="13">
      <formula>$C142=#REF!</formula>
    </cfRule>
  </conditionalFormatting>
  <conditionalFormatting sqref="K144">
    <cfRule type="expression" dxfId="52" priority="10">
      <formula>$C144=#REF!</formula>
    </cfRule>
  </conditionalFormatting>
  <conditionalFormatting sqref="K145">
    <cfRule type="expression" dxfId="51" priority="8">
      <formula>$C145=#REF!</formula>
    </cfRule>
  </conditionalFormatting>
  <conditionalFormatting sqref="K147:K151">
    <cfRule type="expression" dxfId="50" priority="2">
      <formula>$C147=#REF!</formula>
    </cfRule>
  </conditionalFormatting>
  <conditionalFormatting sqref="K155">
    <cfRule type="expression" dxfId="49" priority="1">
      <formula>$C155=#REF!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2EA2-7D8C-4C9F-9779-2C067B36F67E}">
  <dimension ref="B1:W7"/>
  <sheetViews>
    <sheetView zoomScale="60" zoomScaleNormal="60" workbookViewId="0">
      <selection activeCell="V19" sqref="V19"/>
    </sheetView>
  </sheetViews>
  <sheetFormatPr defaultRowHeight="12.75" x14ac:dyDescent="0.2"/>
  <cols>
    <col min="1" max="1" width="9.140625" style="1"/>
    <col min="2" max="2" width="14" style="1" customWidth="1"/>
    <col min="3" max="3" width="32" style="1" customWidth="1"/>
    <col min="4" max="5" width="14.140625" style="1" customWidth="1"/>
    <col min="6" max="6" width="21" style="1" customWidth="1"/>
    <col min="7" max="7" width="10" style="1" customWidth="1"/>
    <col min="8" max="8" width="14.28515625" style="1" customWidth="1"/>
    <col min="9" max="9" width="38.140625" style="1" customWidth="1"/>
    <col min="10" max="10" width="40.42578125" style="1" customWidth="1"/>
    <col min="11" max="11" width="21.42578125" style="1" customWidth="1"/>
    <col min="12" max="12" width="31.140625" style="1" customWidth="1"/>
    <col min="13" max="13" width="17.5703125" style="1" customWidth="1"/>
    <col min="14" max="14" width="11.85546875" style="1" customWidth="1"/>
    <col min="15" max="15" width="21.5703125" style="1" bestFit="1" customWidth="1"/>
    <col min="16" max="16" width="13.42578125" style="1" customWidth="1"/>
    <col min="17" max="17" width="17.7109375" style="1" customWidth="1"/>
    <col min="18" max="18" width="8" style="1" customWidth="1"/>
    <col min="19" max="19" width="14.5703125" style="1" customWidth="1"/>
    <col min="20" max="23" width="15.7109375" style="1" customWidth="1"/>
    <col min="24" max="24" width="2.28515625" style="1" customWidth="1"/>
    <col min="25" max="16384" width="9.140625" style="1"/>
  </cols>
  <sheetData>
    <row r="1" spans="2:23" ht="30" customHeight="1" x14ac:dyDescent="0.2">
      <c r="D1" s="38" t="s">
        <v>854</v>
      </c>
      <c r="E1" s="47"/>
      <c r="F1" s="47"/>
      <c r="G1" s="47"/>
      <c r="H1" s="48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131" t="s">
        <v>861</v>
      </c>
      <c r="U1" s="9"/>
      <c r="V1" s="9"/>
      <c r="W1" s="10"/>
    </row>
    <row r="2" spans="2:23" s="23" customFormat="1" ht="51" x14ac:dyDescent="0.2">
      <c r="B2" s="92" t="s">
        <v>0</v>
      </c>
      <c r="C2" s="93" t="s">
        <v>22</v>
      </c>
      <c r="D2" s="93" t="s">
        <v>23</v>
      </c>
      <c r="E2" s="93" t="s">
        <v>24</v>
      </c>
      <c r="F2" s="93" t="s">
        <v>25</v>
      </c>
      <c r="G2" s="93" t="s">
        <v>26</v>
      </c>
      <c r="H2" s="93" t="s">
        <v>27</v>
      </c>
      <c r="I2" s="94" t="s">
        <v>859</v>
      </c>
      <c r="J2" s="94" t="s">
        <v>860</v>
      </c>
      <c r="K2" s="93" t="s">
        <v>28</v>
      </c>
      <c r="L2" s="93" t="s">
        <v>29</v>
      </c>
      <c r="M2" s="93" t="s">
        <v>30</v>
      </c>
      <c r="N2" s="93" t="s">
        <v>31</v>
      </c>
      <c r="O2" s="93" t="s">
        <v>32</v>
      </c>
      <c r="P2" s="93" t="s">
        <v>33</v>
      </c>
      <c r="Q2" s="93" t="s">
        <v>34</v>
      </c>
      <c r="R2" s="93" t="s">
        <v>1</v>
      </c>
      <c r="S2" s="93" t="s">
        <v>711</v>
      </c>
      <c r="T2" s="93" t="s">
        <v>712</v>
      </c>
      <c r="U2" s="93" t="s">
        <v>713</v>
      </c>
      <c r="V2" s="93" t="s">
        <v>714</v>
      </c>
      <c r="W2" s="95" t="s">
        <v>21</v>
      </c>
    </row>
    <row r="3" spans="2:23" ht="51" x14ac:dyDescent="0.2">
      <c r="B3" s="96" t="s">
        <v>15</v>
      </c>
      <c r="C3" s="96" t="s">
        <v>216</v>
      </c>
      <c r="D3" s="96" t="s">
        <v>36</v>
      </c>
      <c r="E3" s="96" t="s">
        <v>37</v>
      </c>
      <c r="F3" s="96" t="s">
        <v>217</v>
      </c>
      <c r="G3" s="96" t="s">
        <v>218</v>
      </c>
      <c r="H3" s="97"/>
      <c r="I3" s="96" t="s">
        <v>799</v>
      </c>
      <c r="J3" s="96" t="s">
        <v>800</v>
      </c>
      <c r="K3" s="96" t="s">
        <v>221</v>
      </c>
      <c r="L3" s="96" t="s">
        <v>216</v>
      </c>
      <c r="M3" s="96" t="s">
        <v>36</v>
      </c>
      <c r="N3" s="96" t="s">
        <v>37</v>
      </c>
      <c r="O3" s="96" t="s">
        <v>217</v>
      </c>
      <c r="P3" s="96" t="s">
        <v>218</v>
      </c>
      <c r="Q3" s="97"/>
      <c r="R3" s="96" t="s">
        <v>12</v>
      </c>
      <c r="S3" s="98">
        <v>74</v>
      </c>
      <c r="T3" s="99">
        <v>544500</v>
      </c>
      <c r="U3" s="100"/>
      <c r="V3" s="100"/>
      <c r="W3" s="101">
        <f>SUM(Tabela4[[#This Row],[Strefa 1]:[Strefa 3]])</f>
        <v>544500</v>
      </c>
    </row>
    <row r="4" spans="2:23" ht="51" x14ac:dyDescent="0.2">
      <c r="B4" s="96" t="s">
        <v>15</v>
      </c>
      <c r="C4" s="96" t="s">
        <v>216</v>
      </c>
      <c r="D4" s="96" t="s">
        <v>36</v>
      </c>
      <c r="E4" s="96" t="s">
        <v>37</v>
      </c>
      <c r="F4" s="96" t="s">
        <v>217</v>
      </c>
      <c r="G4" s="96" t="s">
        <v>218</v>
      </c>
      <c r="H4" s="97"/>
      <c r="I4" s="96" t="s">
        <v>799</v>
      </c>
      <c r="J4" s="96" t="s">
        <v>800</v>
      </c>
      <c r="K4" s="96" t="s">
        <v>224</v>
      </c>
      <c r="L4" s="96" t="s">
        <v>216</v>
      </c>
      <c r="M4" s="96" t="s">
        <v>36</v>
      </c>
      <c r="N4" s="96" t="s">
        <v>37</v>
      </c>
      <c r="O4" s="96" t="s">
        <v>225</v>
      </c>
      <c r="P4" s="96" t="s">
        <v>226</v>
      </c>
      <c r="Q4" s="96" t="s">
        <v>754</v>
      </c>
      <c r="R4" s="96" t="s">
        <v>6</v>
      </c>
      <c r="S4" s="98">
        <v>33</v>
      </c>
      <c r="T4" s="99">
        <v>6000</v>
      </c>
      <c r="U4" s="99">
        <v>19200</v>
      </c>
      <c r="V4" s="100"/>
      <c r="W4" s="101">
        <f>SUM(Tabela4[[#This Row],[Strefa 1]:[Strefa 3]])</f>
        <v>25200</v>
      </c>
    </row>
    <row r="5" spans="2:23" ht="51" x14ac:dyDescent="0.2">
      <c r="B5" s="96" t="s">
        <v>15</v>
      </c>
      <c r="C5" s="96" t="s">
        <v>216</v>
      </c>
      <c r="D5" s="96" t="s">
        <v>36</v>
      </c>
      <c r="E5" s="96" t="s">
        <v>37</v>
      </c>
      <c r="F5" s="96" t="s">
        <v>217</v>
      </c>
      <c r="G5" s="96" t="s">
        <v>218</v>
      </c>
      <c r="H5" s="97"/>
      <c r="I5" s="96" t="s">
        <v>799</v>
      </c>
      <c r="J5" s="96" t="s">
        <v>800</v>
      </c>
      <c r="K5" s="96" t="s">
        <v>222</v>
      </c>
      <c r="L5" s="96" t="s">
        <v>216</v>
      </c>
      <c r="M5" s="96" t="s">
        <v>36</v>
      </c>
      <c r="N5" s="96" t="s">
        <v>37</v>
      </c>
      <c r="O5" s="96" t="s">
        <v>223</v>
      </c>
      <c r="P5" s="96" t="s">
        <v>79</v>
      </c>
      <c r="Q5" s="97"/>
      <c r="R5" s="96" t="s">
        <v>6</v>
      </c>
      <c r="S5" s="98">
        <v>20.399999999999999</v>
      </c>
      <c r="T5" s="99">
        <v>5100</v>
      </c>
      <c r="U5" s="99">
        <v>8100</v>
      </c>
      <c r="V5" s="100"/>
      <c r="W5" s="101">
        <f>SUM(Tabela4[[#This Row],[Strefa 1]:[Strefa 3]])</f>
        <v>13200</v>
      </c>
    </row>
    <row r="6" spans="2:23" ht="51" x14ac:dyDescent="0.2">
      <c r="B6" s="104" t="s">
        <v>15</v>
      </c>
      <c r="C6" s="104" t="s">
        <v>216</v>
      </c>
      <c r="D6" s="104" t="s">
        <v>36</v>
      </c>
      <c r="E6" s="104" t="s">
        <v>37</v>
      </c>
      <c r="F6" s="104" t="s">
        <v>217</v>
      </c>
      <c r="G6" s="104" t="s">
        <v>218</v>
      </c>
      <c r="H6" s="105"/>
      <c r="I6" s="104" t="s">
        <v>799</v>
      </c>
      <c r="J6" s="104" t="s">
        <v>800</v>
      </c>
      <c r="K6" s="104" t="s">
        <v>219</v>
      </c>
      <c r="L6" s="104" t="s">
        <v>216</v>
      </c>
      <c r="M6" s="104" t="s">
        <v>36</v>
      </c>
      <c r="N6" s="104" t="s">
        <v>37</v>
      </c>
      <c r="O6" s="104" t="s">
        <v>46</v>
      </c>
      <c r="P6" s="104" t="s">
        <v>220</v>
      </c>
      <c r="Q6" s="105"/>
      <c r="R6" s="104" t="s">
        <v>6</v>
      </c>
      <c r="S6" s="106">
        <v>29</v>
      </c>
      <c r="T6" s="99">
        <v>1200</v>
      </c>
      <c r="U6" s="99">
        <v>2700</v>
      </c>
      <c r="V6" s="100"/>
      <c r="W6" s="101">
        <f>SUM(Tabela4[[#This Row],[Strefa 1]:[Strefa 3]])</f>
        <v>3900</v>
      </c>
    </row>
    <row r="7" spans="2:23" ht="30" customHeight="1" x14ac:dyDescent="0.2">
      <c r="B7" s="107"/>
      <c r="C7" s="108"/>
      <c r="D7" s="108"/>
      <c r="E7" s="108"/>
      <c r="F7" s="108"/>
      <c r="G7" s="108"/>
      <c r="H7" s="109"/>
      <c r="I7" s="109"/>
      <c r="J7" s="109"/>
      <c r="K7" s="108"/>
      <c r="L7" s="108"/>
      <c r="M7" s="108"/>
      <c r="N7" s="108"/>
      <c r="O7" s="108"/>
      <c r="P7" s="108"/>
      <c r="Q7" s="109"/>
      <c r="R7" s="108"/>
      <c r="S7" s="110"/>
      <c r="T7" s="127">
        <f>SUBTOTAL(109,Tabela4[Strefa 1])</f>
        <v>556800</v>
      </c>
      <c r="U7" s="128">
        <f>SUBTOTAL(109,Tabela4[Strefa 2])</f>
        <v>30000</v>
      </c>
      <c r="V7" s="128">
        <f>SUBTOTAL(109,Tabela4[Strefa 3])</f>
        <v>0</v>
      </c>
      <c r="W7" s="103">
        <f>SUBTOTAL(109,Tabela4[Suma])</f>
        <v>586800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967FE-E3C5-4672-B840-F7AA95109BDC}">
  <dimension ref="B1:W26"/>
  <sheetViews>
    <sheetView topLeftCell="D1" zoomScale="60" zoomScaleNormal="60" workbookViewId="0">
      <selection activeCell="T1" sqref="T1"/>
    </sheetView>
  </sheetViews>
  <sheetFormatPr defaultRowHeight="12.75" x14ac:dyDescent="0.2"/>
  <cols>
    <col min="1" max="1" width="9.140625" style="27"/>
    <col min="2" max="2" width="12.42578125" style="27" customWidth="1"/>
    <col min="3" max="3" width="58.140625" style="27" customWidth="1"/>
    <col min="4" max="4" width="14.85546875" style="27" customWidth="1"/>
    <col min="5" max="5" width="12.5703125" style="27" customWidth="1"/>
    <col min="6" max="6" width="16.42578125" style="27" customWidth="1"/>
    <col min="7" max="7" width="10.7109375" style="27" customWidth="1"/>
    <col min="8" max="8" width="14.7109375" style="27" customWidth="1"/>
    <col min="9" max="9" width="50" style="27" customWidth="1"/>
    <col min="10" max="10" width="49.140625" style="27" customWidth="1"/>
    <col min="11" max="11" width="21" style="27" customWidth="1"/>
    <col min="12" max="12" width="28.140625" style="27" customWidth="1"/>
    <col min="13" max="13" width="18.5703125" style="27" customWidth="1"/>
    <col min="14" max="14" width="12.140625" style="27" customWidth="1"/>
    <col min="15" max="15" width="30.42578125" style="27" bestFit="1" customWidth="1"/>
    <col min="16" max="16" width="16.7109375" style="27" customWidth="1"/>
    <col min="17" max="17" width="18.42578125" style="27" customWidth="1"/>
    <col min="18" max="18" width="8" style="27" customWidth="1"/>
    <col min="19" max="19" width="15.5703125" style="27" customWidth="1"/>
    <col min="20" max="23" width="15.7109375" style="27" customWidth="1"/>
    <col min="24" max="24" width="2.5703125" style="27" customWidth="1"/>
    <col min="25" max="16384" width="9.140625" style="27"/>
  </cols>
  <sheetData>
    <row r="1" spans="2:23" ht="30" customHeight="1" x14ac:dyDescent="0.2">
      <c r="B1" s="46" t="s">
        <v>853</v>
      </c>
      <c r="C1" s="40"/>
      <c r="D1" s="41"/>
      <c r="E1" s="43"/>
      <c r="F1" s="43"/>
      <c r="G1" s="43"/>
      <c r="H1" s="43"/>
      <c r="I1" s="43"/>
      <c r="J1" s="43"/>
      <c r="K1" s="40"/>
      <c r="L1" s="40"/>
      <c r="M1" s="40"/>
      <c r="N1" s="40"/>
      <c r="O1" s="40"/>
      <c r="P1" s="40"/>
      <c r="Q1" s="40"/>
      <c r="R1" s="40"/>
      <c r="S1" s="40"/>
      <c r="T1" s="131" t="s">
        <v>861</v>
      </c>
      <c r="U1" s="32"/>
      <c r="V1" s="32"/>
      <c r="W1" s="33"/>
    </row>
    <row r="2" spans="2:23" s="34" customFormat="1" ht="51" x14ac:dyDescent="0.2">
      <c r="B2" s="111" t="s">
        <v>0</v>
      </c>
      <c r="C2" s="112" t="s">
        <v>22</v>
      </c>
      <c r="D2" s="80" t="s">
        <v>23</v>
      </c>
      <c r="E2" s="80" t="s">
        <v>24</v>
      </c>
      <c r="F2" s="80" t="s">
        <v>25</v>
      </c>
      <c r="G2" s="80" t="s">
        <v>26</v>
      </c>
      <c r="H2" s="80" t="s">
        <v>27</v>
      </c>
      <c r="I2" s="81" t="s">
        <v>859</v>
      </c>
      <c r="J2" s="81" t="s">
        <v>860</v>
      </c>
      <c r="K2" s="112" t="s">
        <v>28</v>
      </c>
      <c r="L2" s="112" t="s">
        <v>29</v>
      </c>
      <c r="M2" s="112" t="s">
        <v>30</v>
      </c>
      <c r="N2" s="112" t="s">
        <v>31</v>
      </c>
      <c r="O2" s="112" t="s">
        <v>32</v>
      </c>
      <c r="P2" s="112" t="s">
        <v>33</v>
      </c>
      <c r="Q2" s="112" t="s">
        <v>34</v>
      </c>
      <c r="R2" s="112" t="s">
        <v>1</v>
      </c>
      <c r="S2" s="112" t="s">
        <v>711</v>
      </c>
      <c r="T2" s="80" t="s">
        <v>712</v>
      </c>
      <c r="U2" s="80" t="s">
        <v>713</v>
      </c>
      <c r="V2" s="80" t="s">
        <v>714</v>
      </c>
      <c r="W2" s="82" t="s">
        <v>21</v>
      </c>
    </row>
    <row r="3" spans="2:23" ht="38.25" x14ac:dyDescent="0.2">
      <c r="B3" s="66" t="s">
        <v>20</v>
      </c>
      <c r="C3" s="66" t="s">
        <v>678</v>
      </c>
      <c r="D3" s="66" t="s">
        <v>36</v>
      </c>
      <c r="E3" s="66" t="s">
        <v>37</v>
      </c>
      <c r="F3" s="66" t="s">
        <v>95</v>
      </c>
      <c r="G3" s="66" t="s">
        <v>2</v>
      </c>
      <c r="H3" s="54"/>
      <c r="I3" s="66" t="s">
        <v>801</v>
      </c>
      <c r="J3" s="66" t="s">
        <v>802</v>
      </c>
      <c r="K3" s="66" t="s">
        <v>679</v>
      </c>
      <c r="L3" s="66" t="s">
        <v>678</v>
      </c>
      <c r="M3" s="66" t="s">
        <v>36</v>
      </c>
      <c r="N3" s="66" t="s">
        <v>37</v>
      </c>
      <c r="O3" s="66" t="s">
        <v>223</v>
      </c>
      <c r="P3" s="66" t="s">
        <v>680</v>
      </c>
      <c r="Q3" s="54"/>
      <c r="R3" s="66" t="s">
        <v>5</v>
      </c>
      <c r="S3" s="113" t="s">
        <v>761</v>
      </c>
      <c r="T3" s="55">
        <v>4020</v>
      </c>
      <c r="U3" s="114"/>
      <c r="V3" s="114"/>
      <c r="W3" s="86">
        <f>SUM(Tabela33[[#This Row],[Strefa 1]:[Strefa 3]])</f>
        <v>4020</v>
      </c>
    </row>
    <row r="4" spans="2:23" ht="38.25" x14ac:dyDescent="0.2">
      <c r="B4" s="66" t="s">
        <v>20</v>
      </c>
      <c r="C4" s="66" t="s">
        <v>678</v>
      </c>
      <c r="D4" s="66" t="s">
        <v>36</v>
      </c>
      <c r="E4" s="66" t="s">
        <v>37</v>
      </c>
      <c r="F4" s="66" t="s">
        <v>95</v>
      </c>
      <c r="G4" s="66" t="s">
        <v>2</v>
      </c>
      <c r="H4" s="54"/>
      <c r="I4" s="66" t="s">
        <v>801</v>
      </c>
      <c r="J4" s="66" t="s">
        <v>802</v>
      </c>
      <c r="K4" s="66" t="s">
        <v>681</v>
      </c>
      <c r="L4" s="66" t="s">
        <v>678</v>
      </c>
      <c r="M4" s="66" t="s">
        <v>36</v>
      </c>
      <c r="N4" s="66" t="s">
        <v>37</v>
      </c>
      <c r="O4" s="66" t="s">
        <v>682</v>
      </c>
      <c r="P4" s="66" t="s">
        <v>683</v>
      </c>
      <c r="Q4" s="54"/>
      <c r="R4" s="66" t="s">
        <v>5</v>
      </c>
      <c r="S4" s="113" t="s">
        <v>761</v>
      </c>
      <c r="T4" s="55">
        <v>5448</v>
      </c>
      <c r="U4" s="114"/>
      <c r="V4" s="114"/>
      <c r="W4" s="86">
        <f>SUM(Tabela33[[#This Row],[Strefa 1]:[Strefa 3]])</f>
        <v>5448</v>
      </c>
    </row>
    <row r="5" spans="2:23" ht="38.25" x14ac:dyDescent="0.2">
      <c r="B5" s="66" t="s">
        <v>20</v>
      </c>
      <c r="C5" s="66" t="s">
        <v>678</v>
      </c>
      <c r="D5" s="66" t="s">
        <v>36</v>
      </c>
      <c r="E5" s="66" t="s">
        <v>37</v>
      </c>
      <c r="F5" s="66" t="s">
        <v>95</v>
      </c>
      <c r="G5" s="66" t="s">
        <v>2</v>
      </c>
      <c r="H5" s="54"/>
      <c r="I5" s="66" t="s">
        <v>801</v>
      </c>
      <c r="J5" s="66" t="s">
        <v>802</v>
      </c>
      <c r="K5" s="66" t="s">
        <v>684</v>
      </c>
      <c r="L5" s="66" t="s">
        <v>678</v>
      </c>
      <c r="M5" s="66" t="s">
        <v>36</v>
      </c>
      <c r="N5" s="66" t="s">
        <v>37</v>
      </c>
      <c r="O5" s="66" t="s">
        <v>290</v>
      </c>
      <c r="P5" s="66" t="s">
        <v>685</v>
      </c>
      <c r="Q5" s="54"/>
      <c r="R5" s="66" t="s">
        <v>5</v>
      </c>
      <c r="S5" s="113" t="s">
        <v>761</v>
      </c>
      <c r="T5" s="55">
        <v>4863</v>
      </c>
      <c r="U5" s="114"/>
      <c r="V5" s="114"/>
      <c r="W5" s="86">
        <f>SUM(Tabela33[[#This Row],[Strefa 1]:[Strefa 3]])</f>
        <v>4863</v>
      </c>
    </row>
    <row r="6" spans="2:23" ht="38.25" x14ac:dyDescent="0.2">
      <c r="B6" s="66" t="s">
        <v>20</v>
      </c>
      <c r="C6" s="66" t="s">
        <v>678</v>
      </c>
      <c r="D6" s="66" t="s">
        <v>36</v>
      </c>
      <c r="E6" s="66" t="s">
        <v>37</v>
      </c>
      <c r="F6" s="66" t="s">
        <v>95</v>
      </c>
      <c r="G6" s="66" t="s">
        <v>2</v>
      </c>
      <c r="H6" s="54"/>
      <c r="I6" s="66" t="s">
        <v>801</v>
      </c>
      <c r="J6" s="66" t="s">
        <v>802</v>
      </c>
      <c r="K6" s="66" t="s">
        <v>686</v>
      </c>
      <c r="L6" s="66" t="s">
        <v>678</v>
      </c>
      <c r="M6" s="66" t="s">
        <v>36</v>
      </c>
      <c r="N6" s="66" t="s">
        <v>37</v>
      </c>
      <c r="O6" s="66" t="s">
        <v>110</v>
      </c>
      <c r="P6" s="66" t="s">
        <v>687</v>
      </c>
      <c r="Q6" s="66" t="s">
        <v>688</v>
      </c>
      <c r="R6" s="66" t="s">
        <v>5</v>
      </c>
      <c r="S6" s="113" t="s">
        <v>761</v>
      </c>
      <c r="T6" s="55">
        <v>3771</v>
      </c>
      <c r="U6" s="114"/>
      <c r="V6" s="114"/>
      <c r="W6" s="86">
        <f>SUM(Tabela33[[#This Row],[Strefa 1]:[Strefa 3]])</f>
        <v>3771</v>
      </c>
    </row>
    <row r="7" spans="2:23" ht="38.25" x14ac:dyDescent="0.2">
      <c r="B7" s="66" t="s">
        <v>20</v>
      </c>
      <c r="C7" s="66" t="s">
        <v>678</v>
      </c>
      <c r="D7" s="66" t="s">
        <v>36</v>
      </c>
      <c r="E7" s="66" t="s">
        <v>37</v>
      </c>
      <c r="F7" s="66" t="s">
        <v>95</v>
      </c>
      <c r="G7" s="66" t="s">
        <v>2</v>
      </c>
      <c r="H7" s="54"/>
      <c r="I7" s="66" t="s">
        <v>801</v>
      </c>
      <c r="J7" s="66" t="s">
        <v>802</v>
      </c>
      <c r="K7" s="66" t="s">
        <v>689</v>
      </c>
      <c r="L7" s="66" t="s">
        <v>678</v>
      </c>
      <c r="M7" s="66" t="s">
        <v>36</v>
      </c>
      <c r="N7" s="66" t="s">
        <v>37</v>
      </c>
      <c r="O7" s="66" t="s">
        <v>290</v>
      </c>
      <c r="P7" s="54"/>
      <c r="Q7" s="54"/>
      <c r="R7" s="66" t="s">
        <v>5</v>
      </c>
      <c r="S7" s="113" t="s">
        <v>761</v>
      </c>
      <c r="T7" s="55">
        <v>4032</v>
      </c>
      <c r="U7" s="114"/>
      <c r="V7" s="114"/>
      <c r="W7" s="86">
        <f>SUM(Tabela33[[#This Row],[Strefa 1]:[Strefa 3]])</f>
        <v>4032</v>
      </c>
    </row>
    <row r="8" spans="2:23" ht="38.25" x14ac:dyDescent="0.2">
      <c r="B8" s="66" t="s">
        <v>20</v>
      </c>
      <c r="C8" s="66" t="s">
        <v>678</v>
      </c>
      <c r="D8" s="66" t="s">
        <v>36</v>
      </c>
      <c r="E8" s="66" t="s">
        <v>37</v>
      </c>
      <c r="F8" s="66" t="s">
        <v>95</v>
      </c>
      <c r="G8" s="66" t="s">
        <v>2</v>
      </c>
      <c r="H8" s="54"/>
      <c r="I8" s="66" t="s">
        <v>801</v>
      </c>
      <c r="J8" s="66" t="s">
        <v>802</v>
      </c>
      <c r="K8" s="66" t="s">
        <v>690</v>
      </c>
      <c r="L8" s="66" t="s">
        <v>678</v>
      </c>
      <c r="M8" s="66" t="s">
        <v>36</v>
      </c>
      <c r="N8" s="66" t="s">
        <v>37</v>
      </c>
      <c r="O8" s="66" t="s">
        <v>285</v>
      </c>
      <c r="P8" s="54"/>
      <c r="Q8" s="54"/>
      <c r="R8" s="66" t="s">
        <v>5</v>
      </c>
      <c r="S8" s="113" t="s">
        <v>761</v>
      </c>
      <c r="T8" s="55">
        <v>3897</v>
      </c>
      <c r="U8" s="114"/>
      <c r="V8" s="114"/>
      <c r="W8" s="86">
        <f>SUM(Tabela33[[#This Row],[Strefa 1]:[Strefa 3]])</f>
        <v>3897</v>
      </c>
    </row>
    <row r="9" spans="2:23" ht="38.25" x14ac:dyDescent="0.2">
      <c r="B9" s="66" t="s">
        <v>20</v>
      </c>
      <c r="C9" s="66" t="s">
        <v>678</v>
      </c>
      <c r="D9" s="66" t="s">
        <v>36</v>
      </c>
      <c r="E9" s="66" t="s">
        <v>37</v>
      </c>
      <c r="F9" s="66" t="s">
        <v>95</v>
      </c>
      <c r="G9" s="66" t="s">
        <v>2</v>
      </c>
      <c r="H9" s="54"/>
      <c r="I9" s="66" t="s">
        <v>801</v>
      </c>
      <c r="J9" s="66" t="s">
        <v>802</v>
      </c>
      <c r="K9" s="66" t="s">
        <v>691</v>
      </c>
      <c r="L9" s="66" t="s">
        <v>678</v>
      </c>
      <c r="M9" s="66" t="s">
        <v>36</v>
      </c>
      <c r="N9" s="66" t="s">
        <v>37</v>
      </c>
      <c r="O9" s="66" t="s">
        <v>293</v>
      </c>
      <c r="P9" s="54"/>
      <c r="Q9" s="54"/>
      <c r="R9" s="66" t="s">
        <v>5</v>
      </c>
      <c r="S9" s="113" t="s">
        <v>761</v>
      </c>
      <c r="T9" s="55">
        <v>2142</v>
      </c>
      <c r="U9" s="114"/>
      <c r="V9" s="114"/>
      <c r="W9" s="86">
        <f>SUM(Tabela33[[#This Row],[Strefa 1]:[Strefa 3]])</f>
        <v>2142</v>
      </c>
    </row>
    <row r="10" spans="2:23" ht="38.25" x14ac:dyDescent="0.2">
      <c r="B10" s="66" t="s">
        <v>20</v>
      </c>
      <c r="C10" s="66" t="s">
        <v>678</v>
      </c>
      <c r="D10" s="66" t="s">
        <v>36</v>
      </c>
      <c r="E10" s="66" t="s">
        <v>37</v>
      </c>
      <c r="F10" s="66" t="s">
        <v>95</v>
      </c>
      <c r="G10" s="66" t="s">
        <v>2</v>
      </c>
      <c r="H10" s="54"/>
      <c r="I10" s="66" t="s">
        <v>801</v>
      </c>
      <c r="J10" s="66" t="s">
        <v>802</v>
      </c>
      <c r="K10" s="66" t="s">
        <v>692</v>
      </c>
      <c r="L10" s="66" t="s">
        <v>678</v>
      </c>
      <c r="M10" s="66" t="s">
        <v>36</v>
      </c>
      <c r="N10" s="66" t="s">
        <v>37</v>
      </c>
      <c r="O10" s="66" t="s">
        <v>149</v>
      </c>
      <c r="P10" s="54"/>
      <c r="Q10" s="54"/>
      <c r="R10" s="66" t="s">
        <v>5</v>
      </c>
      <c r="S10" s="113" t="s">
        <v>761</v>
      </c>
      <c r="T10" s="55">
        <v>3732</v>
      </c>
      <c r="U10" s="114"/>
      <c r="V10" s="114"/>
      <c r="W10" s="86">
        <f>SUM(Tabela33[[#This Row],[Strefa 1]:[Strefa 3]])</f>
        <v>3732</v>
      </c>
    </row>
    <row r="11" spans="2:23" ht="38.25" x14ac:dyDescent="0.2">
      <c r="B11" s="66" t="s">
        <v>20</v>
      </c>
      <c r="C11" s="66" t="s">
        <v>678</v>
      </c>
      <c r="D11" s="66" t="s">
        <v>36</v>
      </c>
      <c r="E11" s="66" t="s">
        <v>37</v>
      </c>
      <c r="F11" s="66" t="s">
        <v>95</v>
      </c>
      <c r="G11" s="66" t="s">
        <v>2</v>
      </c>
      <c r="H11" s="54"/>
      <c r="I11" s="66" t="s">
        <v>801</v>
      </c>
      <c r="J11" s="66" t="s">
        <v>802</v>
      </c>
      <c r="K11" s="66" t="s">
        <v>693</v>
      </c>
      <c r="L11" s="66" t="s">
        <v>678</v>
      </c>
      <c r="M11" s="66" t="s">
        <v>36</v>
      </c>
      <c r="N11" s="66" t="s">
        <v>37</v>
      </c>
      <c r="O11" s="66" t="s">
        <v>191</v>
      </c>
      <c r="P11" s="54"/>
      <c r="Q11" s="54"/>
      <c r="R11" s="66" t="s">
        <v>5</v>
      </c>
      <c r="S11" s="113" t="s">
        <v>761</v>
      </c>
      <c r="T11" s="55">
        <v>3804</v>
      </c>
      <c r="U11" s="114"/>
      <c r="V11" s="114"/>
      <c r="W11" s="86">
        <f>SUM(Tabela33[[#This Row],[Strefa 1]:[Strefa 3]])</f>
        <v>3804</v>
      </c>
    </row>
    <row r="12" spans="2:23" ht="38.25" x14ac:dyDescent="0.2">
      <c r="B12" s="66" t="s">
        <v>20</v>
      </c>
      <c r="C12" s="66" t="s">
        <v>678</v>
      </c>
      <c r="D12" s="66" t="s">
        <v>36</v>
      </c>
      <c r="E12" s="66" t="s">
        <v>37</v>
      </c>
      <c r="F12" s="66" t="s">
        <v>95</v>
      </c>
      <c r="G12" s="66" t="s">
        <v>2</v>
      </c>
      <c r="H12" s="54"/>
      <c r="I12" s="66" t="s">
        <v>801</v>
      </c>
      <c r="J12" s="66" t="s">
        <v>802</v>
      </c>
      <c r="K12" s="66" t="s">
        <v>694</v>
      </c>
      <c r="L12" s="66" t="s">
        <v>678</v>
      </c>
      <c r="M12" s="66" t="s">
        <v>36</v>
      </c>
      <c r="N12" s="66" t="s">
        <v>37</v>
      </c>
      <c r="O12" s="66" t="s">
        <v>191</v>
      </c>
      <c r="P12" s="54"/>
      <c r="Q12" s="54"/>
      <c r="R12" s="66" t="s">
        <v>5</v>
      </c>
      <c r="S12" s="113" t="s">
        <v>762</v>
      </c>
      <c r="T12" s="55">
        <v>6798</v>
      </c>
      <c r="U12" s="114"/>
      <c r="V12" s="114"/>
      <c r="W12" s="86">
        <f>SUM(Tabela33[[#This Row],[Strefa 1]:[Strefa 3]])</f>
        <v>6798</v>
      </c>
    </row>
    <row r="13" spans="2:23" ht="38.25" x14ac:dyDescent="0.2">
      <c r="B13" s="66" t="s">
        <v>20</v>
      </c>
      <c r="C13" s="66" t="s">
        <v>678</v>
      </c>
      <c r="D13" s="66" t="s">
        <v>36</v>
      </c>
      <c r="E13" s="66" t="s">
        <v>37</v>
      </c>
      <c r="F13" s="66" t="s">
        <v>95</v>
      </c>
      <c r="G13" s="66" t="s">
        <v>2</v>
      </c>
      <c r="H13" s="54"/>
      <c r="I13" s="66" t="s">
        <v>801</v>
      </c>
      <c r="J13" s="66" t="s">
        <v>802</v>
      </c>
      <c r="K13" s="66" t="s">
        <v>695</v>
      </c>
      <c r="L13" s="66" t="s">
        <v>678</v>
      </c>
      <c r="M13" s="66" t="s">
        <v>36</v>
      </c>
      <c r="N13" s="66" t="s">
        <v>37</v>
      </c>
      <c r="O13" s="66" t="s">
        <v>95</v>
      </c>
      <c r="P13" s="66" t="s">
        <v>2</v>
      </c>
      <c r="Q13" s="54"/>
      <c r="R13" s="66" t="s">
        <v>5</v>
      </c>
      <c r="S13" s="113" t="s">
        <v>763</v>
      </c>
      <c r="T13" s="55">
        <v>3000</v>
      </c>
      <c r="U13" s="114"/>
      <c r="V13" s="114"/>
      <c r="W13" s="86">
        <f>SUM(Tabela33[[#This Row],[Strefa 1]:[Strefa 3]])</f>
        <v>3000</v>
      </c>
    </row>
    <row r="14" spans="2:23" ht="38.25" x14ac:dyDescent="0.2">
      <c r="B14" s="66" t="s">
        <v>20</v>
      </c>
      <c r="C14" s="66" t="s">
        <v>678</v>
      </c>
      <c r="D14" s="66" t="s">
        <v>36</v>
      </c>
      <c r="E14" s="66" t="s">
        <v>37</v>
      </c>
      <c r="F14" s="66" t="s">
        <v>95</v>
      </c>
      <c r="G14" s="66" t="s">
        <v>2</v>
      </c>
      <c r="H14" s="54"/>
      <c r="I14" s="66" t="s">
        <v>801</v>
      </c>
      <c r="J14" s="66" t="s">
        <v>802</v>
      </c>
      <c r="K14" s="66" t="s">
        <v>696</v>
      </c>
      <c r="L14" s="66" t="s">
        <v>678</v>
      </c>
      <c r="M14" s="66" t="s">
        <v>36</v>
      </c>
      <c r="N14" s="66" t="s">
        <v>37</v>
      </c>
      <c r="O14" s="66" t="s">
        <v>95</v>
      </c>
      <c r="P14" s="66" t="s">
        <v>2</v>
      </c>
      <c r="Q14" s="54"/>
      <c r="R14" s="66" t="s">
        <v>12</v>
      </c>
      <c r="S14" s="113" t="s">
        <v>764</v>
      </c>
      <c r="T14" s="55">
        <v>649611</v>
      </c>
      <c r="U14" s="114"/>
      <c r="V14" s="114"/>
      <c r="W14" s="86">
        <f>SUM(Tabela33[[#This Row],[Strefa 1]:[Strefa 3]])</f>
        <v>649611</v>
      </c>
    </row>
    <row r="15" spans="2:23" ht="38.25" x14ac:dyDescent="0.2">
      <c r="B15" s="66" t="s">
        <v>20</v>
      </c>
      <c r="C15" s="66" t="s">
        <v>678</v>
      </c>
      <c r="D15" s="66" t="s">
        <v>36</v>
      </c>
      <c r="E15" s="66" t="s">
        <v>37</v>
      </c>
      <c r="F15" s="66" t="s">
        <v>95</v>
      </c>
      <c r="G15" s="66" t="s">
        <v>2</v>
      </c>
      <c r="H15" s="54"/>
      <c r="I15" s="66" t="s">
        <v>801</v>
      </c>
      <c r="J15" s="66" t="s">
        <v>802</v>
      </c>
      <c r="K15" s="66" t="s">
        <v>697</v>
      </c>
      <c r="L15" s="66" t="s">
        <v>678</v>
      </c>
      <c r="M15" s="66" t="s">
        <v>36</v>
      </c>
      <c r="N15" s="66" t="s">
        <v>37</v>
      </c>
      <c r="O15" s="66" t="s">
        <v>322</v>
      </c>
      <c r="P15" s="54"/>
      <c r="Q15" s="54"/>
      <c r="R15" s="66" t="s">
        <v>5</v>
      </c>
      <c r="S15" s="113" t="s">
        <v>761</v>
      </c>
      <c r="T15" s="55">
        <v>7725</v>
      </c>
      <c r="U15" s="114"/>
      <c r="V15" s="114"/>
      <c r="W15" s="86">
        <f>SUM(Tabela33[[#This Row],[Strefa 1]:[Strefa 3]])</f>
        <v>7725</v>
      </c>
    </row>
    <row r="16" spans="2:23" ht="38.25" x14ac:dyDescent="0.2">
      <c r="B16" s="66" t="s">
        <v>20</v>
      </c>
      <c r="C16" s="66" t="s">
        <v>678</v>
      </c>
      <c r="D16" s="66" t="s">
        <v>36</v>
      </c>
      <c r="E16" s="66" t="s">
        <v>37</v>
      </c>
      <c r="F16" s="66" t="s">
        <v>95</v>
      </c>
      <c r="G16" s="66" t="s">
        <v>2</v>
      </c>
      <c r="H16" s="54"/>
      <c r="I16" s="66" t="s">
        <v>801</v>
      </c>
      <c r="J16" s="66" t="s">
        <v>802</v>
      </c>
      <c r="K16" s="66" t="s">
        <v>698</v>
      </c>
      <c r="L16" s="66" t="s">
        <v>678</v>
      </c>
      <c r="M16" s="66" t="s">
        <v>36</v>
      </c>
      <c r="N16" s="66" t="s">
        <v>37</v>
      </c>
      <c r="O16" s="66" t="s">
        <v>292</v>
      </c>
      <c r="P16" s="54"/>
      <c r="Q16" s="54"/>
      <c r="R16" s="66" t="s">
        <v>5</v>
      </c>
      <c r="S16" s="113" t="s">
        <v>761</v>
      </c>
      <c r="T16" s="55">
        <v>1299</v>
      </c>
      <c r="U16" s="114"/>
      <c r="V16" s="114"/>
      <c r="W16" s="86">
        <f>SUM(Tabela33[[#This Row],[Strefa 1]:[Strefa 3]])</f>
        <v>1299</v>
      </c>
    </row>
    <row r="17" spans="2:23" ht="38.25" x14ac:dyDescent="0.2">
      <c r="B17" s="66" t="s">
        <v>20</v>
      </c>
      <c r="C17" s="66" t="s">
        <v>678</v>
      </c>
      <c r="D17" s="66" t="s">
        <v>36</v>
      </c>
      <c r="E17" s="66" t="s">
        <v>37</v>
      </c>
      <c r="F17" s="66" t="s">
        <v>95</v>
      </c>
      <c r="G17" s="66" t="s">
        <v>2</v>
      </c>
      <c r="H17" s="54"/>
      <c r="I17" s="66" t="s">
        <v>801</v>
      </c>
      <c r="J17" s="66" t="s">
        <v>802</v>
      </c>
      <c r="K17" s="66" t="s">
        <v>699</v>
      </c>
      <c r="L17" s="66" t="s">
        <v>678</v>
      </c>
      <c r="M17" s="66" t="s">
        <v>36</v>
      </c>
      <c r="N17" s="66" t="s">
        <v>37</v>
      </c>
      <c r="O17" s="66" t="s">
        <v>700</v>
      </c>
      <c r="P17" s="54"/>
      <c r="Q17" s="54"/>
      <c r="R17" s="66" t="s">
        <v>5</v>
      </c>
      <c r="S17" s="113" t="s">
        <v>761</v>
      </c>
      <c r="T17" s="55">
        <v>4557</v>
      </c>
      <c r="U17" s="114"/>
      <c r="V17" s="114"/>
      <c r="W17" s="86">
        <f>SUM(Tabela33[[#This Row],[Strefa 1]:[Strefa 3]])</f>
        <v>4557</v>
      </c>
    </row>
    <row r="18" spans="2:23" ht="38.25" x14ac:dyDescent="0.2">
      <c r="B18" s="66" t="s">
        <v>20</v>
      </c>
      <c r="C18" s="66" t="s">
        <v>678</v>
      </c>
      <c r="D18" s="66" t="s">
        <v>36</v>
      </c>
      <c r="E18" s="66" t="s">
        <v>37</v>
      </c>
      <c r="F18" s="66" t="s">
        <v>95</v>
      </c>
      <c r="G18" s="66" t="s">
        <v>2</v>
      </c>
      <c r="H18" s="54"/>
      <c r="I18" s="66" t="s">
        <v>801</v>
      </c>
      <c r="J18" s="66" t="s">
        <v>802</v>
      </c>
      <c r="K18" s="66" t="s">
        <v>701</v>
      </c>
      <c r="L18" s="66" t="s">
        <v>678</v>
      </c>
      <c r="M18" s="66" t="s">
        <v>36</v>
      </c>
      <c r="N18" s="66" t="s">
        <v>37</v>
      </c>
      <c r="O18" s="66" t="s">
        <v>298</v>
      </c>
      <c r="P18" s="54"/>
      <c r="Q18" s="54"/>
      <c r="R18" s="66" t="s">
        <v>5</v>
      </c>
      <c r="S18" s="113" t="s">
        <v>761</v>
      </c>
      <c r="T18" s="55">
        <v>4131</v>
      </c>
      <c r="U18" s="114"/>
      <c r="V18" s="114"/>
      <c r="W18" s="86">
        <f>SUM(Tabela33[[#This Row],[Strefa 1]:[Strefa 3]])</f>
        <v>4131</v>
      </c>
    </row>
    <row r="19" spans="2:23" ht="38.25" x14ac:dyDescent="0.2">
      <c r="B19" s="66" t="s">
        <v>20</v>
      </c>
      <c r="C19" s="66" t="s">
        <v>678</v>
      </c>
      <c r="D19" s="66" t="s">
        <v>36</v>
      </c>
      <c r="E19" s="66" t="s">
        <v>37</v>
      </c>
      <c r="F19" s="66" t="s">
        <v>95</v>
      </c>
      <c r="G19" s="66" t="s">
        <v>2</v>
      </c>
      <c r="H19" s="54"/>
      <c r="I19" s="66" t="s">
        <v>801</v>
      </c>
      <c r="J19" s="66" t="s">
        <v>802</v>
      </c>
      <c r="K19" s="66" t="s">
        <v>702</v>
      </c>
      <c r="L19" s="66" t="s">
        <v>678</v>
      </c>
      <c r="M19" s="66" t="s">
        <v>36</v>
      </c>
      <c r="N19" s="66" t="s">
        <v>37</v>
      </c>
      <c r="O19" s="66" t="s">
        <v>186</v>
      </c>
      <c r="P19" s="54"/>
      <c r="Q19" s="54"/>
      <c r="R19" s="66" t="s">
        <v>5</v>
      </c>
      <c r="S19" s="113" t="s">
        <v>761</v>
      </c>
      <c r="T19" s="55">
        <v>9000</v>
      </c>
      <c r="U19" s="114"/>
      <c r="V19" s="114"/>
      <c r="W19" s="86">
        <f>SUM(Tabela33[[#This Row],[Strefa 1]:[Strefa 3]])</f>
        <v>9000</v>
      </c>
    </row>
    <row r="20" spans="2:23" ht="38.25" x14ac:dyDescent="0.2">
      <c r="B20" s="66" t="s">
        <v>20</v>
      </c>
      <c r="C20" s="66" t="s">
        <v>678</v>
      </c>
      <c r="D20" s="66" t="s">
        <v>36</v>
      </c>
      <c r="E20" s="66" t="s">
        <v>37</v>
      </c>
      <c r="F20" s="66" t="s">
        <v>95</v>
      </c>
      <c r="G20" s="66" t="s">
        <v>2</v>
      </c>
      <c r="H20" s="54"/>
      <c r="I20" s="66" t="s">
        <v>801</v>
      </c>
      <c r="J20" s="66" t="s">
        <v>802</v>
      </c>
      <c r="K20" s="66" t="s">
        <v>703</v>
      </c>
      <c r="L20" s="66" t="s">
        <v>678</v>
      </c>
      <c r="M20" s="66" t="s">
        <v>36</v>
      </c>
      <c r="N20" s="66" t="s">
        <v>37</v>
      </c>
      <c r="O20" s="66" t="s">
        <v>285</v>
      </c>
      <c r="P20" s="54"/>
      <c r="Q20" s="54"/>
      <c r="R20" s="66" t="s">
        <v>5</v>
      </c>
      <c r="S20" s="113" t="s">
        <v>761</v>
      </c>
      <c r="T20" s="55">
        <v>3963</v>
      </c>
      <c r="U20" s="114"/>
      <c r="V20" s="114"/>
      <c r="W20" s="86">
        <f>SUM(Tabela33[[#This Row],[Strefa 1]:[Strefa 3]])</f>
        <v>3963</v>
      </c>
    </row>
    <row r="21" spans="2:23" ht="38.25" x14ac:dyDescent="0.2">
      <c r="B21" s="66" t="s">
        <v>20</v>
      </c>
      <c r="C21" s="66" t="s">
        <v>678</v>
      </c>
      <c r="D21" s="66" t="s">
        <v>36</v>
      </c>
      <c r="E21" s="66" t="s">
        <v>37</v>
      </c>
      <c r="F21" s="66" t="s">
        <v>95</v>
      </c>
      <c r="G21" s="66" t="s">
        <v>2</v>
      </c>
      <c r="H21" s="54"/>
      <c r="I21" s="66" t="s">
        <v>801</v>
      </c>
      <c r="J21" s="66" t="s">
        <v>802</v>
      </c>
      <c r="K21" s="66" t="s">
        <v>704</v>
      </c>
      <c r="L21" s="66" t="s">
        <v>678</v>
      </c>
      <c r="M21" s="66" t="s">
        <v>36</v>
      </c>
      <c r="N21" s="66" t="s">
        <v>37</v>
      </c>
      <c r="O21" s="66" t="s">
        <v>82</v>
      </c>
      <c r="P21" s="54"/>
      <c r="Q21" s="54"/>
      <c r="R21" s="66" t="s">
        <v>5</v>
      </c>
      <c r="S21" s="113" t="s">
        <v>761</v>
      </c>
      <c r="T21" s="55">
        <v>3051</v>
      </c>
      <c r="U21" s="114"/>
      <c r="V21" s="114"/>
      <c r="W21" s="86">
        <f>SUM(Tabela33[[#This Row],[Strefa 1]:[Strefa 3]])</f>
        <v>3051</v>
      </c>
    </row>
    <row r="22" spans="2:23" ht="38.25" x14ac:dyDescent="0.2">
      <c r="B22" s="66" t="s">
        <v>20</v>
      </c>
      <c r="C22" s="66" t="s">
        <v>678</v>
      </c>
      <c r="D22" s="66" t="s">
        <v>36</v>
      </c>
      <c r="E22" s="66" t="s">
        <v>37</v>
      </c>
      <c r="F22" s="66" t="s">
        <v>95</v>
      </c>
      <c r="G22" s="66" t="s">
        <v>2</v>
      </c>
      <c r="H22" s="54"/>
      <c r="I22" s="66" t="s">
        <v>801</v>
      </c>
      <c r="J22" s="66" t="s">
        <v>802</v>
      </c>
      <c r="K22" s="66" t="s">
        <v>705</v>
      </c>
      <c r="L22" s="66" t="s">
        <v>678</v>
      </c>
      <c r="M22" s="66" t="s">
        <v>36</v>
      </c>
      <c r="N22" s="66" t="s">
        <v>37</v>
      </c>
      <c r="O22" s="66" t="s">
        <v>82</v>
      </c>
      <c r="P22" s="54"/>
      <c r="Q22" s="54"/>
      <c r="R22" s="66" t="s">
        <v>5</v>
      </c>
      <c r="S22" s="113" t="s">
        <v>761</v>
      </c>
      <c r="T22" s="55">
        <v>3939</v>
      </c>
      <c r="U22" s="114"/>
      <c r="V22" s="114"/>
      <c r="W22" s="86">
        <f>SUM(Tabela33[[#This Row],[Strefa 1]:[Strefa 3]])</f>
        <v>3939</v>
      </c>
    </row>
    <row r="23" spans="2:23" ht="38.25" x14ac:dyDescent="0.2">
      <c r="B23" s="66" t="s">
        <v>20</v>
      </c>
      <c r="C23" s="66" t="s">
        <v>678</v>
      </c>
      <c r="D23" s="66" t="s">
        <v>36</v>
      </c>
      <c r="E23" s="66" t="s">
        <v>37</v>
      </c>
      <c r="F23" s="66" t="s">
        <v>95</v>
      </c>
      <c r="G23" s="66" t="s">
        <v>2</v>
      </c>
      <c r="H23" s="54"/>
      <c r="I23" s="66" t="s">
        <v>801</v>
      </c>
      <c r="J23" s="66" t="s">
        <v>802</v>
      </c>
      <c r="K23" s="66" t="s">
        <v>706</v>
      </c>
      <c r="L23" s="66" t="s">
        <v>678</v>
      </c>
      <c r="M23" s="66" t="s">
        <v>36</v>
      </c>
      <c r="N23" s="66" t="s">
        <v>37</v>
      </c>
      <c r="O23" s="66" t="s">
        <v>223</v>
      </c>
      <c r="P23" s="54"/>
      <c r="Q23" s="54"/>
      <c r="R23" s="66" t="s">
        <v>5</v>
      </c>
      <c r="S23" s="113" t="s">
        <v>761</v>
      </c>
      <c r="T23" s="55">
        <v>4434</v>
      </c>
      <c r="U23" s="114"/>
      <c r="V23" s="114"/>
      <c r="W23" s="86">
        <f>SUM(Tabela33[[#This Row],[Strefa 1]:[Strefa 3]])</f>
        <v>4434</v>
      </c>
    </row>
    <row r="24" spans="2:23" ht="38.25" x14ac:dyDescent="0.2">
      <c r="B24" s="66" t="s">
        <v>20</v>
      </c>
      <c r="C24" s="66" t="s">
        <v>678</v>
      </c>
      <c r="D24" s="66" t="s">
        <v>36</v>
      </c>
      <c r="E24" s="66" t="s">
        <v>37</v>
      </c>
      <c r="F24" s="66" t="s">
        <v>95</v>
      </c>
      <c r="G24" s="66" t="s">
        <v>2</v>
      </c>
      <c r="H24" s="54"/>
      <c r="I24" s="66" t="s">
        <v>801</v>
      </c>
      <c r="J24" s="66" t="s">
        <v>802</v>
      </c>
      <c r="K24" s="66" t="s">
        <v>707</v>
      </c>
      <c r="L24" s="66" t="s">
        <v>678</v>
      </c>
      <c r="M24" s="66" t="s">
        <v>36</v>
      </c>
      <c r="N24" s="66" t="s">
        <v>37</v>
      </c>
      <c r="O24" s="66" t="s">
        <v>95</v>
      </c>
      <c r="P24" s="66" t="s">
        <v>2</v>
      </c>
      <c r="Q24" s="54"/>
      <c r="R24" s="66" t="s">
        <v>5</v>
      </c>
      <c r="S24" s="113" t="s">
        <v>765</v>
      </c>
      <c r="T24" s="55">
        <v>3000</v>
      </c>
      <c r="U24" s="114"/>
      <c r="V24" s="114"/>
      <c r="W24" s="86">
        <f>SUM(Tabela33[[#This Row],[Strefa 1]:[Strefa 3]])</f>
        <v>3000</v>
      </c>
    </row>
    <row r="25" spans="2:23" ht="38.25" x14ac:dyDescent="0.2">
      <c r="B25" s="66" t="s">
        <v>20</v>
      </c>
      <c r="C25" s="66" t="s">
        <v>678</v>
      </c>
      <c r="D25" s="66" t="s">
        <v>36</v>
      </c>
      <c r="E25" s="66" t="s">
        <v>37</v>
      </c>
      <c r="F25" s="66" t="s">
        <v>95</v>
      </c>
      <c r="G25" s="66" t="s">
        <v>2</v>
      </c>
      <c r="H25" s="54"/>
      <c r="I25" s="66" t="s">
        <v>801</v>
      </c>
      <c r="J25" s="66" t="s">
        <v>802</v>
      </c>
      <c r="K25" s="66" t="s">
        <v>708</v>
      </c>
      <c r="L25" s="66" t="s">
        <v>678</v>
      </c>
      <c r="M25" s="66" t="s">
        <v>36</v>
      </c>
      <c r="N25" s="66" t="s">
        <v>37</v>
      </c>
      <c r="O25" s="66" t="s">
        <v>295</v>
      </c>
      <c r="P25" s="54"/>
      <c r="Q25" s="54"/>
      <c r="R25" s="66" t="s">
        <v>5</v>
      </c>
      <c r="S25" s="113" t="s">
        <v>761</v>
      </c>
      <c r="T25" s="55">
        <v>4083</v>
      </c>
      <c r="U25" s="114"/>
      <c r="V25" s="114"/>
      <c r="W25" s="86">
        <f>SUM(Tabela33[[#This Row],[Strefa 1]:[Strefa 3]])</f>
        <v>4083</v>
      </c>
    </row>
    <row r="26" spans="2:23" ht="30" customHeight="1" x14ac:dyDescent="0.2">
      <c r="B26" s="187"/>
      <c r="C26" s="188"/>
      <c r="D26" s="188"/>
      <c r="E26" s="188"/>
      <c r="F26" s="188"/>
      <c r="G26" s="188"/>
      <c r="H26" s="189"/>
      <c r="I26" s="189"/>
      <c r="J26" s="189"/>
      <c r="K26" s="188"/>
      <c r="L26" s="188"/>
      <c r="M26" s="188"/>
      <c r="N26" s="188"/>
      <c r="O26" s="188"/>
      <c r="P26" s="189"/>
      <c r="Q26" s="189"/>
      <c r="R26" s="188"/>
      <c r="S26" s="188"/>
      <c r="T26" s="190">
        <f>SUBTOTAL(109,Tabela33[Strefa 1])</f>
        <v>744300</v>
      </c>
      <c r="U26" s="91"/>
      <c r="V26" s="186"/>
      <c r="W26" s="191">
        <f>SUBTOTAL(109,Tabela33[Suma])</f>
        <v>744300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Miasto - jedn. oświatowe 3l</vt:lpstr>
      <vt:lpstr>Miasto - sygnalizacja świetl 3l</vt:lpstr>
      <vt:lpstr>Miasto - Straż Miejska 3l</vt:lpstr>
      <vt:lpstr>Miasto - wydział GKOŚ 3l</vt:lpstr>
      <vt:lpstr>Miasto - budynki admin 3l</vt:lpstr>
      <vt:lpstr>Miasto - MOSiR 3l</vt:lpstr>
      <vt:lpstr>Miasto - oświetlenie uliczne 3l</vt:lpstr>
      <vt:lpstr>OCK 3l</vt:lpstr>
      <vt:lpstr>MZK 3l</vt:lpstr>
      <vt:lpstr>OTBS 3l</vt:lpstr>
      <vt:lpstr>MBP 3l</vt:lpstr>
      <vt:lpstr>MZK   stare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Kuźniar Michał [PGE Obrót S.A.]</dc:creator>
  <cp:lastModifiedBy>Robert Guz</cp:lastModifiedBy>
  <cp:lastPrinted>2024-09-19T11:21:21Z</cp:lastPrinted>
  <dcterms:created xsi:type="dcterms:W3CDTF">2024-08-16T09:57:23Z</dcterms:created>
  <dcterms:modified xsi:type="dcterms:W3CDTF">2024-09-25T11:07:59Z</dcterms:modified>
</cp:coreProperties>
</file>